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mc:AlternateContent xmlns:mc="http://schemas.openxmlformats.org/markup-compatibility/2006">
    <mc:Choice Requires="x15">
      <x15ac:absPath xmlns:x15ac="http://schemas.microsoft.com/office/spreadsheetml/2010/11/ac" url="C:\Users\ARKEMETRIA SOCIAL\Documents\Arkemetría Social\Proyecto Mujeres Primero Yucatán\Administración\Informe final documentos\Informe final documentos\"/>
    </mc:Choice>
  </mc:AlternateContent>
  <xr:revisionPtr revIDLastSave="0" documentId="8_{B97A3D3C-5D8C-44C0-A002-02A3A2480EDF}" xr6:coauthVersionLast="47" xr6:coauthVersionMax="47" xr10:uidLastSave="{00000000-0000-0000-0000-000000000000}"/>
  <workbookProtection workbookAlgorithmName="SHA-512" workbookHashValue="DgKb3NLV9iHDXwkxkzZriiZQTsyxggFGCrM2QTBoy3eFvw8/69bnc1N01y4/1unJxrM+zBgm+0DEbte8MosQWg==" workbookSaltValue="WI6pjzTeSPx+RZk1FmJBFg==" workbookSpinCount="100000" lockStructure="1"/>
  <bookViews>
    <workbookView xWindow="-120" yWindow="-120" windowWidth="20730" windowHeight="11760" xr2:uid="{00000000-000D-0000-FFFF-FFFF00000000}"/>
  </bookViews>
  <sheets>
    <sheet name="Registro" sheetId="9" r:id="rId1"/>
    <sheet name="nov" sheetId="1" r:id="rId2"/>
    <sheet name="dic" sheetId="2" r:id="rId3"/>
    <sheet name="ene" sheetId="3" r:id="rId4"/>
    <sheet name="feb" sheetId="4" r:id="rId5"/>
    <sheet name="mar" sheetId="5" r:id="rId6"/>
    <sheet name="abr" sheetId="6" r:id="rId7"/>
    <sheet name="may" sheetId="7" r:id="rId8"/>
    <sheet name="Gráfico" sheetId="10" r:id="rId9"/>
    <sheet name="BD" sheetId="11" state="hidden" r:id="rId10"/>
  </sheets>
  <definedNames>
    <definedName name="_xlnm._FilterDatabase" localSheetId="0" hidden="1">Registro!$A$2:$R$450</definedName>
    <definedName name="_xlnm.Print_Titles" localSheetId="0">Registro!$1:$2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 l="1"/>
  <c r="E9" i="2" s="1"/>
  <c r="B37" i="1"/>
  <c r="E32" i="1"/>
  <c r="E32" i="2" s="1"/>
  <c r="E31" i="1"/>
  <c r="E30" i="1"/>
  <c r="E24" i="1"/>
  <c r="E24" i="2" s="1"/>
  <c r="E18" i="1"/>
  <c r="E18" i="2" s="1"/>
  <c r="E17" i="1"/>
  <c r="E16" i="1"/>
  <c r="E15" i="1"/>
  <c r="E15" i="2" s="1"/>
  <c r="B37" i="2" l="1"/>
  <c r="B37" i="3" s="1"/>
  <c r="B37" i="4" s="1"/>
  <c r="B37" i="5" s="1"/>
  <c r="E16" i="2"/>
  <c r="E30" i="2"/>
  <c r="E17" i="2"/>
  <c r="E17" i="3" s="1"/>
  <c r="E31" i="2"/>
  <c r="E31" i="3" s="1"/>
  <c r="E9" i="3"/>
  <c r="E9" i="4" s="1"/>
  <c r="E18" i="3"/>
  <c r="E32" i="3"/>
  <c r="E32" i="4" s="1"/>
  <c r="E15" i="3"/>
  <c r="E24" i="3"/>
  <c r="B37" i="6" l="1"/>
  <c r="E9" i="5"/>
  <c r="E9" i="6" s="1"/>
  <c r="E24" i="4"/>
  <c r="E24" i="5" s="1"/>
  <c r="E18" i="4"/>
  <c r="E18" i="5" s="1"/>
  <c r="E15" i="4"/>
  <c r="E15" i="5" s="1"/>
  <c r="E15" i="6" s="1"/>
  <c r="E30" i="3"/>
  <c r="E30" i="4" s="1"/>
  <c r="E31" i="4"/>
  <c r="E16" i="3"/>
  <c r="E17" i="4"/>
  <c r="E17" i="5" s="1"/>
  <c r="E17" i="6" s="1"/>
  <c r="E32" i="5"/>
  <c r="E32" i="6" s="1"/>
  <c r="E24" i="6" l="1"/>
  <c r="E16" i="4"/>
  <c r="E18" i="6"/>
  <c r="E31" i="5"/>
  <c r="E31" i="6" s="1"/>
  <c r="E30" i="5"/>
  <c r="E30" i="6" s="1"/>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46" i="9"/>
  <c r="K147" i="9"/>
  <c r="K148" i="9"/>
  <c r="K149" i="9"/>
  <c r="K150" i="9"/>
  <c r="K151" i="9"/>
  <c r="K152" i="9"/>
  <c r="K153" i="9"/>
  <c r="K154" i="9"/>
  <c r="K155" i="9"/>
  <c r="K156" i="9"/>
  <c r="K157" i="9"/>
  <c r="K158" i="9"/>
  <c r="K159" i="9"/>
  <c r="K160" i="9"/>
  <c r="K161" i="9"/>
  <c r="K162" i="9"/>
  <c r="K163" i="9"/>
  <c r="K164" i="9"/>
  <c r="K165" i="9"/>
  <c r="K166" i="9"/>
  <c r="K167" i="9"/>
  <c r="K168" i="9"/>
  <c r="K169" i="9"/>
  <c r="K170" i="9"/>
  <c r="K171" i="9"/>
  <c r="K172" i="9"/>
  <c r="K173" i="9"/>
  <c r="K174" i="9"/>
  <c r="K175" i="9"/>
  <c r="K176" i="9"/>
  <c r="K177" i="9"/>
  <c r="K178" i="9"/>
  <c r="K179" i="9"/>
  <c r="K180" i="9"/>
  <c r="K181" i="9"/>
  <c r="K182" i="9"/>
  <c r="K183" i="9"/>
  <c r="K184" i="9"/>
  <c r="K185" i="9"/>
  <c r="K186" i="9"/>
  <c r="K187" i="9"/>
  <c r="K188" i="9"/>
  <c r="K189" i="9"/>
  <c r="K190" i="9"/>
  <c r="K191" i="9"/>
  <c r="K192" i="9"/>
  <c r="K193" i="9"/>
  <c r="K194" i="9"/>
  <c r="K195" i="9"/>
  <c r="K196" i="9"/>
  <c r="K197" i="9"/>
  <c r="K198" i="9"/>
  <c r="K199" i="9"/>
  <c r="K200" i="9"/>
  <c r="K201" i="9"/>
  <c r="K202" i="9"/>
  <c r="K203" i="9"/>
  <c r="K204" i="9"/>
  <c r="K205" i="9"/>
  <c r="K206" i="9"/>
  <c r="K207" i="9"/>
  <c r="K208" i="9"/>
  <c r="K209" i="9"/>
  <c r="K210" i="9"/>
  <c r="K211" i="9"/>
  <c r="K212" i="9"/>
  <c r="K213" i="9"/>
  <c r="K214" i="9"/>
  <c r="K215" i="9"/>
  <c r="K216" i="9"/>
  <c r="K217" i="9"/>
  <c r="K218" i="9"/>
  <c r="K219" i="9"/>
  <c r="K220" i="9"/>
  <c r="K221" i="9"/>
  <c r="K222" i="9"/>
  <c r="K223" i="9"/>
  <c r="K224" i="9"/>
  <c r="K225" i="9"/>
  <c r="K226" i="9"/>
  <c r="K227" i="9"/>
  <c r="K228" i="9"/>
  <c r="K229" i="9"/>
  <c r="K230" i="9"/>
  <c r="K231" i="9"/>
  <c r="K232" i="9"/>
  <c r="K233" i="9"/>
  <c r="K234" i="9"/>
  <c r="K235" i="9"/>
  <c r="K236" i="9"/>
  <c r="K237" i="9"/>
  <c r="K238" i="9"/>
  <c r="K239" i="9"/>
  <c r="K240" i="9"/>
  <c r="K241" i="9"/>
  <c r="K242" i="9"/>
  <c r="K243" i="9"/>
  <c r="K244" i="9"/>
  <c r="K245" i="9"/>
  <c r="K246" i="9"/>
  <c r="K247" i="9"/>
  <c r="K248" i="9"/>
  <c r="K249" i="9"/>
  <c r="K250" i="9"/>
  <c r="K251" i="9"/>
  <c r="K252" i="9"/>
  <c r="K253" i="9"/>
  <c r="K254" i="9"/>
  <c r="K255" i="9"/>
  <c r="K256" i="9"/>
  <c r="K257" i="9"/>
  <c r="K258" i="9"/>
  <c r="K259" i="9"/>
  <c r="K260" i="9"/>
  <c r="K261" i="9"/>
  <c r="K262" i="9"/>
  <c r="K263" i="9"/>
  <c r="K264" i="9"/>
  <c r="K265" i="9"/>
  <c r="K266" i="9"/>
  <c r="K267" i="9"/>
  <c r="K268" i="9"/>
  <c r="K269" i="9"/>
  <c r="K270" i="9"/>
  <c r="K271" i="9"/>
  <c r="K272" i="9"/>
  <c r="K273" i="9"/>
  <c r="K274" i="9"/>
  <c r="K275" i="9"/>
  <c r="K276" i="9"/>
  <c r="K277" i="9"/>
  <c r="K278" i="9"/>
  <c r="K279" i="9"/>
  <c r="K280" i="9"/>
  <c r="K281" i="9"/>
  <c r="K282" i="9"/>
  <c r="K283" i="9"/>
  <c r="K284" i="9"/>
  <c r="K285" i="9"/>
  <c r="K286" i="9"/>
  <c r="K287" i="9"/>
  <c r="K288" i="9"/>
  <c r="K289" i="9"/>
  <c r="K290" i="9"/>
  <c r="K291" i="9"/>
  <c r="K292" i="9"/>
  <c r="K293" i="9"/>
  <c r="K294" i="9"/>
  <c r="K295" i="9"/>
  <c r="K296" i="9"/>
  <c r="K297" i="9"/>
  <c r="K298" i="9"/>
  <c r="K299" i="9"/>
  <c r="K300" i="9"/>
  <c r="K301" i="9"/>
  <c r="K302" i="9"/>
  <c r="K303" i="9"/>
  <c r="K304" i="9"/>
  <c r="K305" i="9"/>
  <c r="K306" i="9"/>
  <c r="K307" i="9"/>
  <c r="K308" i="9"/>
  <c r="K309" i="9"/>
  <c r="K310" i="9"/>
  <c r="K311" i="9"/>
  <c r="K312" i="9"/>
  <c r="K313" i="9"/>
  <c r="K314" i="9"/>
  <c r="K315" i="9"/>
  <c r="K316" i="9"/>
  <c r="K317" i="9"/>
  <c r="K318" i="9"/>
  <c r="K319" i="9"/>
  <c r="K320" i="9"/>
  <c r="K321" i="9"/>
  <c r="K322" i="9"/>
  <c r="K323" i="9"/>
  <c r="K324" i="9"/>
  <c r="K325" i="9"/>
  <c r="K326" i="9"/>
  <c r="K327" i="9"/>
  <c r="K328" i="9"/>
  <c r="K329" i="9"/>
  <c r="K330" i="9"/>
  <c r="K331" i="9"/>
  <c r="K332" i="9"/>
  <c r="K333" i="9"/>
  <c r="K334" i="9"/>
  <c r="K335" i="9"/>
  <c r="K336" i="9"/>
  <c r="K337" i="9"/>
  <c r="K338" i="9"/>
  <c r="K339" i="9"/>
  <c r="K340" i="9"/>
  <c r="K341" i="9"/>
  <c r="K342" i="9"/>
  <c r="K343" i="9"/>
  <c r="K344" i="9"/>
  <c r="K345" i="9"/>
  <c r="K346" i="9"/>
  <c r="K347" i="9"/>
  <c r="K348" i="9"/>
  <c r="K349" i="9"/>
  <c r="K350" i="9"/>
  <c r="K351" i="9"/>
  <c r="K352" i="9"/>
  <c r="K353" i="9"/>
  <c r="K354" i="9"/>
  <c r="K355" i="9"/>
  <c r="K356" i="9"/>
  <c r="K357" i="9"/>
  <c r="K358" i="9"/>
  <c r="K359" i="9"/>
  <c r="K360" i="9"/>
  <c r="K361" i="9"/>
  <c r="K362" i="9"/>
  <c r="K363" i="9"/>
  <c r="K364" i="9"/>
  <c r="K365" i="9"/>
  <c r="K366" i="9"/>
  <c r="K367" i="9"/>
  <c r="K368" i="9"/>
  <c r="K369" i="9"/>
  <c r="K370" i="9"/>
  <c r="K371" i="9"/>
  <c r="K372" i="9"/>
  <c r="K373" i="9"/>
  <c r="K374" i="9"/>
  <c r="K375" i="9"/>
  <c r="K376" i="9"/>
  <c r="K377" i="9"/>
  <c r="K378" i="9"/>
  <c r="K379" i="9"/>
  <c r="K380" i="9"/>
  <c r="K381" i="9"/>
  <c r="K382" i="9"/>
  <c r="K383" i="9"/>
  <c r="K384" i="9"/>
  <c r="K385" i="9"/>
  <c r="K386" i="9"/>
  <c r="K387" i="9"/>
  <c r="K388" i="9"/>
  <c r="K389" i="9"/>
  <c r="K390" i="9"/>
  <c r="K391" i="9"/>
  <c r="K392" i="9"/>
  <c r="K393" i="9"/>
  <c r="K394" i="9"/>
  <c r="K395" i="9"/>
  <c r="K396" i="9"/>
  <c r="K397" i="9"/>
  <c r="K398" i="9"/>
  <c r="K399" i="9"/>
  <c r="K400" i="9"/>
  <c r="K401" i="9"/>
  <c r="K402" i="9"/>
  <c r="K403" i="9"/>
  <c r="K404" i="9"/>
  <c r="K405" i="9"/>
  <c r="K406" i="9"/>
  <c r="K407" i="9"/>
  <c r="K408" i="9"/>
  <c r="K409" i="9"/>
  <c r="K410" i="9"/>
  <c r="K411" i="9"/>
  <c r="K412" i="9"/>
  <c r="K413" i="9"/>
  <c r="K414" i="9"/>
  <c r="K415" i="9"/>
  <c r="K416" i="9"/>
  <c r="K417" i="9"/>
  <c r="K418" i="9"/>
  <c r="K419" i="9"/>
  <c r="K420" i="9"/>
  <c r="K421" i="9"/>
  <c r="K422" i="9"/>
  <c r="K423" i="9"/>
  <c r="K424" i="9"/>
  <c r="K425" i="9"/>
  <c r="K426" i="9"/>
  <c r="K427" i="9"/>
  <c r="K428" i="9"/>
  <c r="K429" i="9"/>
  <c r="K430" i="9"/>
  <c r="K431" i="9"/>
  <c r="K432" i="9"/>
  <c r="K433" i="9"/>
  <c r="K434" i="9"/>
  <c r="K435" i="9"/>
  <c r="K436" i="9"/>
  <c r="K437" i="9"/>
  <c r="K438" i="9"/>
  <c r="K439" i="9"/>
  <c r="K440" i="9"/>
  <c r="K441" i="9"/>
  <c r="K442" i="9"/>
  <c r="K443" i="9"/>
  <c r="K444" i="9"/>
  <c r="K445" i="9"/>
  <c r="K446" i="9"/>
  <c r="K447" i="9"/>
  <c r="K448" i="9"/>
  <c r="K449" i="9"/>
  <c r="K450" i="9"/>
  <c r="K4" i="9"/>
  <c r="K3" i="9"/>
  <c r="C16" i="5"/>
  <c r="C17" i="5"/>
  <c r="C18" i="5"/>
  <c r="C15" i="5"/>
  <c r="C16" i="4"/>
  <c r="C17" i="4"/>
  <c r="C18" i="4"/>
  <c r="C15" i="4"/>
  <c r="C16" i="3"/>
  <c r="C17" i="3"/>
  <c r="C18" i="3"/>
  <c r="C15" i="3"/>
  <c r="C16" i="2"/>
  <c r="C17" i="2"/>
  <c r="C18" i="2"/>
  <c r="C15" i="2"/>
  <c r="C16" i="1"/>
  <c r="C17" i="1"/>
  <c r="C18" i="1"/>
  <c r="C15" i="1"/>
  <c r="E16" i="5" l="1"/>
  <c r="E16" i="6" s="1"/>
  <c r="A3" i="10"/>
  <c r="A1" i="10"/>
  <c r="A1" i="3"/>
  <c r="A1" i="4" s="1"/>
  <c r="A1" i="5" s="1"/>
  <c r="A1" i="6" s="1"/>
  <c r="A1" i="7" s="1"/>
  <c r="B3" i="2"/>
  <c r="B3" i="3" s="1"/>
  <c r="B3" i="4" s="1"/>
  <c r="B3" i="5" s="1"/>
  <c r="B3" i="6" s="1"/>
  <c r="B3" i="7" s="1"/>
  <c r="A1" i="2"/>
  <c r="E54" i="1"/>
  <c r="D54" i="1"/>
  <c r="C54" i="1"/>
  <c r="B54" i="1"/>
  <c r="B35" i="1"/>
  <c r="A34" i="1"/>
  <c r="A26" i="1"/>
  <c r="A20" i="1"/>
  <c r="A11" i="1"/>
  <c r="E3" i="1"/>
  <c r="E3" i="2" s="1"/>
  <c r="E3" i="3" s="1"/>
  <c r="E3" i="4" s="1"/>
  <c r="E3" i="5" s="1"/>
  <c r="E3" i="6" s="1"/>
  <c r="E3" i="7" s="1"/>
  <c r="R450" i="9"/>
  <c r="N450" i="9"/>
  <c r="A450" i="9"/>
  <c r="R449" i="9"/>
  <c r="N449" i="9"/>
  <c r="A449" i="9"/>
  <c r="R448" i="9"/>
  <c r="N448" i="9"/>
  <c r="A448" i="9"/>
  <c r="R447" i="9"/>
  <c r="N447" i="9"/>
  <c r="A447" i="9"/>
  <c r="R446" i="9"/>
  <c r="N446" i="9"/>
  <c r="A446" i="9"/>
  <c r="R445" i="9"/>
  <c r="N445" i="9"/>
  <c r="A445" i="9"/>
  <c r="R444" i="9"/>
  <c r="N444" i="9"/>
  <c r="A444" i="9"/>
  <c r="R443" i="9"/>
  <c r="N443" i="9"/>
  <c r="A443" i="9"/>
  <c r="R442" i="9"/>
  <c r="N442" i="9"/>
  <c r="A442" i="9"/>
  <c r="R441" i="9"/>
  <c r="N441" i="9"/>
  <c r="A441" i="9"/>
  <c r="R440" i="9"/>
  <c r="N440" i="9"/>
  <c r="A440" i="9"/>
  <c r="R439" i="9"/>
  <c r="N439" i="9"/>
  <c r="A439" i="9"/>
  <c r="R438" i="9"/>
  <c r="N438" i="9"/>
  <c r="A438" i="9"/>
  <c r="R437" i="9"/>
  <c r="N437" i="9"/>
  <c r="A437" i="9"/>
  <c r="R436" i="9"/>
  <c r="N436" i="9"/>
  <c r="A436" i="9"/>
  <c r="R435" i="9"/>
  <c r="N435" i="9"/>
  <c r="A435" i="9"/>
  <c r="R434" i="9"/>
  <c r="N434" i="9"/>
  <c r="A434" i="9"/>
  <c r="R433" i="9"/>
  <c r="N433" i="9"/>
  <c r="A433" i="9"/>
  <c r="R432" i="9"/>
  <c r="N432" i="9"/>
  <c r="A432" i="9"/>
  <c r="R431" i="9"/>
  <c r="N431" i="9"/>
  <c r="A431" i="9"/>
  <c r="R430" i="9"/>
  <c r="N430" i="9"/>
  <c r="A430" i="9"/>
  <c r="R429" i="9"/>
  <c r="N429" i="9"/>
  <c r="A429" i="9"/>
  <c r="R428" i="9"/>
  <c r="N428" i="9"/>
  <c r="A428" i="9"/>
  <c r="R427" i="9"/>
  <c r="N427" i="9"/>
  <c r="A427" i="9"/>
  <c r="R426" i="9"/>
  <c r="N426" i="9"/>
  <c r="A426" i="9"/>
  <c r="R425" i="9"/>
  <c r="N425" i="9"/>
  <c r="A425" i="9"/>
  <c r="R424" i="9"/>
  <c r="N424" i="9"/>
  <c r="A424" i="9"/>
  <c r="R423" i="9"/>
  <c r="N423" i="9"/>
  <c r="A423" i="9"/>
  <c r="R422" i="9"/>
  <c r="N422" i="9"/>
  <c r="A422" i="9"/>
  <c r="R421" i="9"/>
  <c r="N421" i="9"/>
  <c r="A421" i="9"/>
  <c r="R420" i="9"/>
  <c r="N420" i="9"/>
  <c r="A420" i="9"/>
  <c r="R419" i="9"/>
  <c r="N419" i="9"/>
  <c r="A419" i="9"/>
  <c r="R418" i="9"/>
  <c r="N418" i="9"/>
  <c r="A418" i="9"/>
  <c r="R417" i="9"/>
  <c r="N417" i="9"/>
  <c r="A417" i="9"/>
  <c r="R416" i="9"/>
  <c r="N416" i="9"/>
  <c r="A416" i="9"/>
  <c r="R415" i="9"/>
  <c r="N415" i="9"/>
  <c r="A415" i="9"/>
  <c r="R414" i="9"/>
  <c r="N414" i="9"/>
  <c r="A414" i="9"/>
  <c r="R413" i="9"/>
  <c r="N413" i="9"/>
  <c r="A413" i="9"/>
  <c r="R412" i="9"/>
  <c r="N412" i="9"/>
  <c r="A412" i="9"/>
  <c r="R411" i="9"/>
  <c r="N411" i="9"/>
  <c r="A411" i="9"/>
  <c r="R410" i="9"/>
  <c r="N410" i="9"/>
  <c r="A410" i="9"/>
  <c r="R409" i="9"/>
  <c r="N409" i="9"/>
  <c r="A409" i="9"/>
  <c r="R408" i="9"/>
  <c r="N408" i="9"/>
  <c r="A408" i="9"/>
  <c r="R407" i="9"/>
  <c r="N407" i="9"/>
  <c r="A407" i="9"/>
  <c r="R406" i="9"/>
  <c r="N406" i="9"/>
  <c r="A406" i="9"/>
  <c r="R405" i="9"/>
  <c r="N405" i="9"/>
  <c r="A405" i="9"/>
  <c r="R404" i="9"/>
  <c r="N404" i="9"/>
  <c r="A404" i="9"/>
  <c r="R403" i="9"/>
  <c r="N403" i="9"/>
  <c r="A403" i="9"/>
  <c r="R402" i="9"/>
  <c r="N402" i="9"/>
  <c r="A402" i="9"/>
  <c r="R401" i="9"/>
  <c r="N401" i="9"/>
  <c r="A401" i="9"/>
  <c r="R400" i="9"/>
  <c r="N400" i="9"/>
  <c r="A400" i="9"/>
  <c r="R399" i="9"/>
  <c r="N399" i="9"/>
  <c r="A399" i="9"/>
  <c r="R398" i="9"/>
  <c r="N398" i="9"/>
  <c r="A398" i="9"/>
  <c r="R397" i="9"/>
  <c r="N397" i="9"/>
  <c r="A397" i="9"/>
  <c r="R396" i="9"/>
  <c r="N396" i="9"/>
  <c r="A396" i="9"/>
  <c r="R395" i="9"/>
  <c r="N395" i="9"/>
  <c r="A395" i="9"/>
  <c r="R394" i="9"/>
  <c r="N394" i="9"/>
  <c r="A394" i="9"/>
  <c r="R393" i="9"/>
  <c r="N393" i="9"/>
  <c r="A393" i="9"/>
  <c r="R392" i="9"/>
  <c r="N392" i="9"/>
  <c r="A392" i="9"/>
  <c r="R391" i="9"/>
  <c r="N391" i="9"/>
  <c r="A391" i="9"/>
  <c r="R390" i="9"/>
  <c r="N390" i="9"/>
  <c r="A390" i="9"/>
  <c r="R389" i="9"/>
  <c r="N389" i="9"/>
  <c r="A389" i="9"/>
  <c r="R388" i="9"/>
  <c r="N388" i="9"/>
  <c r="A388" i="9"/>
  <c r="R387" i="9"/>
  <c r="N387" i="9"/>
  <c r="A387" i="9"/>
  <c r="R386" i="9"/>
  <c r="N386" i="9"/>
  <c r="A386" i="9"/>
  <c r="R385" i="9"/>
  <c r="N385" i="9"/>
  <c r="A385" i="9"/>
  <c r="R384" i="9"/>
  <c r="N384" i="9"/>
  <c r="A384" i="9"/>
  <c r="R383" i="9"/>
  <c r="N383" i="9"/>
  <c r="A383" i="9"/>
  <c r="R382" i="9"/>
  <c r="N382" i="9"/>
  <c r="A382" i="9"/>
  <c r="R381" i="9"/>
  <c r="N381" i="9"/>
  <c r="A381" i="9"/>
  <c r="R380" i="9"/>
  <c r="N380" i="9"/>
  <c r="A380" i="9"/>
  <c r="R379" i="9"/>
  <c r="N379" i="9"/>
  <c r="A379" i="9"/>
  <c r="R378" i="9"/>
  <c r="N378" i="9"/>
  <c r="A378" i="9"/>
  <c r="R377" i="9"/>
  <c r="N377" i="9"/>
  <c r="A377" i="9"/>
  <c r="R376" i="9"/>
  <c r="N376" i="9"/>
  <c r="A376" i="9"/>
  <c r="R375" i="9"/>
  <c r="N375" i="9"/>
  <c r="A375" i="9"/>
  <c r="R374" i="9"/>
  <c r="N374" i="9"/>
  <c r="A374" i="9"/>
  <c r="R373" i="9"/>
  <c r="N373" i="9"/>
  <c r="A373" i="9"/>
  <c r="R372" i="9"/>
  <c r="N372" i="9"/>
  <c r="A372" i="9"/>
  <c r="R371" i="9"/>
  <c r="N371" i="9"/>
  <c r="A371" i="9"/>
  <c r="R370" i="9"/>
  <c r="N370" i="9"/>
  <c r="A370" i="9"/>
  <c r="R369" i="9"/>
  <c r="N369" i="9"/>
  <c r="A369" i="9"/>
  <c r="R368" i="9"/>
  <c r="N368" i="9"/>
  <c r="A368" i="9"/>
  <c r="R367" i="9"/>
  <c r="N367" i="9"/>
  <c r="A367" i="9"/>
  <c r="R366" i="9"/>
  <c r="N366" i="9"/>
  <c r="A366" i="9"/>
  <c r="R365" i="9"/>
  <c r="N365" i="9"/>
  <c r="A365" i="9"/>
  <c r="R364" i="9"/>
  <c r="N364" i="9"/>
  <c r="A364" i="9"/>
  <c r="R363" i="9"/>
  <c r="N363" i="9"/>
  <c r="A363" i="9"/>
  <c r="R362" i="9"/>
  <c r="N362" i="9"/>
  <c r="A362" i="9"/>
  <c r="R361" i="9"/>
  <c r="N361" i="9"/>
  <c r="A361" i="9"/>
  <c r="R360" i="9"/>
  <c r="N360" i="9"/>
  <c r="A360" i="9"/>
  <c r="R359" i="9"/>
  <c r="N359" i="9"/>
  <c r="A359" i="9"/>
  <c r="R358" i="9"/>
  <c r="N358" i="9"/>
  <c r="A358" i="9"/>
  <c r="R357" i="9"/>
  <c r="N357" i="9"/>
  <c r="A357" i="9"/>
  <c r="R356" i="9"/>
  <c r="N356" i="9"/>
  <c r="A356" i="9"/>
  <c r="R355" i="9"/>
  <c r="N355" i="9"/>
  <c r="A355" i="9"/>
  <c r="R354" i="9"/>
  <c r="N354" i="9"/>
  <c r="A354" i="9"/>
  <c r="R353" i="9"/>
  <c r="N353" i="9"/>
  <c r="A353" i="9"/>
  <c r="R352" i="9"/>
  <c r="N352" i="9"/>
  <c r="A352" i="9"/>
  <c r="R351" i="9"/>
  <c r="N351" i="9"/>
  <c r="A351" i="9"/>
  <c r="R350" i="9"/>
  <c r="N350" i="9"/>
  <c r="A350" i="9"/>
  <c r="R349" i="9"/>
  <c r="N349" i="9"/>
  <c r="A349" i="9"/>
  <c r="R348" i="9"/>
  <c r="N348" i="9"/>
  <c r="A348" i="9"/>
  <c r="R347" i="9"/>
  <c r="N347" i="9"/>
  <c r="A347" i="9"/>
  <c r="R346" i="9"/>
  <c r="N346" i="9"/>
  <c r="A346" i="9"/>
  <c r="R345" i="9"/>
  <c r="N345" i="9"/>
  <c r="A345" i="9"/>
  <c r="R344" i="9"/>
  <c r="N344" i="9"/>
  <c r="A344" i="9"/>
  <c r="R343" i="9"/>
  <c r="N343" i="9"/>
  <c r="A343" i="9"/>
  <c r="R342" i="9"/>
  <c r="N342" i="9"/>
  <c r="A342" i="9"/>
  <c r="R341" i="9"/>
  <c r="N341" i="9"/>
  <c r="A341" i="9"/>
  <c r="R340" i="9"/>
  <c r="N340" i="9"/>
  <c r="A340" i="9"/>
  <c r="R339" i="9"/>
  <c r="N339" i="9"/>
  <c r="A339" i="9"/>
  <c r="R338" i="9"/>
  <c r="N338" i="9"/>
  <c r="A338" i="9"/>
  <c r="R337" i="9"/>
  <c r="N337" i="9"/>
  <c r="A337" i="9"/>
  <c r="R336" i="9"/>
  <c r="N336" i="9"/>
  <c r="A336" i="9"/>
  <c r="R335" i="9"/>
  <c r="N335" i="9"/>
  <c r="A335" i="9"/>
  <c r="R334" i="9"/>
  <c r="N334" i="9"/>
  <c r="A334" i="9"/>
  <c r="R333" i="9"/>
  <c r="N333" i="9"/>
  <c r="A333" i="9"/>
  <c r="R332" i="9"/>
  <c r="N332" i="9"/>
  <c r="A332" i="9"/>
  <c r="R331" i="9"/>
  <c r="N331" i="9"/>
  <c r="A331" i="9"/>
  <c r="R330" i="9"/>
  <c r="N330" i="9"/>
  <c r="A330" i="9"/>
  <c r="R329" i="9"/>
  <c r="N329" i="9"/>
  <c r="A329" i="9"/>
  <c r="R328" i="9"/>
  <c r="N328" i="9"/>
  <c r="A328" i="9"/>
  <c r="R327" i="9"/>
  <c r="N327" i="9"/>
  <c r="A327" i="9"/>
  <c r="R326" i="9"/>
  <c r="N326" i="9"/>
  <c r="A326" i="9"/>
  <c r="R325" i="9"/>
  <c r="N325" i="9"/>
  <c r="A325" i="9"/>
  <c r="R324" i="9"/>
  <c r="N324" i="9"/>
  <c r="A324" i="9"/>
  <c r="R323" i="9"/>
  <c r="N323" i="9"/>
  <c r="A323" i="9"/>
  <c r="R322" i="9"/>
  <c r="N322" i="9"/>
  <c r="A322" i="9"/>
  <c r="R321" i="9"/>
  <c r="N321" i="9"/>
  <c r="A321" i="9"/>
  <c r="R320" i="9"/>
  <c r="N320" i="9"/>
  <c r="A320" i="9"/>
  <c r="R319" i="9"/>
  <c r="N319" i="9"/>
  <c r="A319" i="9"/>
  <c r="R318" i="9"/>
  <c r="N318" i="9"/>
  <c r="A318" i="9"/>
  <c r="R317" i="9"/>
  <c r="N317" i="9"/>
  <c r="A317" i="9"/>
  <c r="R316" i="9"/>
  <c r="N316" i="9"/>
  <c r="A316" i="9"/>
  <c r="R315" i="9"/>
  <c r="N315" i="9"/>
  <c r="A315" i="9"/>
  <c r="R314" i="9"/>
  <c r="N314" i="9"/>
  <c r="A314" i="9"/>
  <c r="R313" i="9"/>
  <c r="N313" i="9"/>
  <c r="A313" i="9"/>
  <c r="R312" i="9"/>
  <c r="N312" i="9"/>
  <c r="A312" i="9"/>
  <c r="R311" i="9"/>
  <c r="N311" i="9"/>
  <c r="A311" i="9"/>
  <c r="R310" i="9"/>
  <c r="N310" i="9"/>
  <c r="A310" i="9"/>
  <c r="R309" i="9"/>
  <c r="N309" i="9"/>
  <c r="A309" i="9"/>
  <c r="R308" i="9"/>
  <c r="N308" i="9"/>
  <c r="A308" i="9"/>
  <c r="R307" i="9"/>
  <c r="N307" i="9"/>
  <c r="A307" i="9"/>
  <c r="R306" i="9"/>
  <c r="N306" i="9"/>
  <c r="A306" i="9"/>
  <c r="R305" i="9"/>
  <c r="N305" i="9"/>
  <c r="A305" i="9"/>
  <c r="R304" i="9"/>
  <c r="N304" i="9"/>
  <c r="A304" i="9"/>
  <c r="R303" i="9"/>
  <c r="N303" i="9"/>
  <c r="A303" i="9"/>
  <c r="R302" i="9"/>
  <c r="N302" i="9"/>
  <c r="A302" i="9"/>
  <c r="R301" i="9"/>
  <c r="N301" i="9"/>
  <c r="A301" i="9"/>
  <c r="R300" i="9"/>
  <c r="N300" i="9"/>
  <c r="A300" i="9"/>
  <c r="R299" i="9"/>
  <c r="N299" i="9"/>
  <c r="A299" i="9"/>
  <c r="R298" i="9"/>
  <c r="N298" i="9"/>
  <c r="A298" i="9"/>
  <c r="R297" i="9"/>
  <c r="N297" i="9"/>
  <c r="A297" i="9"/>
  <c r="R296" i="9"/>
  <c r="N296" i="9"/>
  <c r="A296" i="9"/>
  <c r="R295" i="9"/>
  <c r="N295" i="9"/>
  <c r="A295" i="9"/>
  <c r="R294" i="9"/>
  <c r="N294" i="9"/>
  <c r="A294" i="9"/>
  <c r="R293" i="9"/>
  <c r="N293" i="9"/>
  <c r="A293" i="9"/>
  <c r="R292" i="9"/>
  <c r="N292" i="9"/>
  <c r="A292" i="9"/>
  <c r="R291" i="9"/>
  <c r="N291" i="9"/>
  <c r="A291" i="9"/>
  <c r="R290" i="9"/>
  <c r="N290" i="9"/>
  <c r="A290" i="9"/>
  <c r="R289" i="9"/>
  <c r="N289" i="9"/>
  <c r="A289" i="9"/>
  <c r="R288" i="9"/>
  <c r="N288" i="9"/>
  <c r="A288" i="9"/>
  <c r="R287" i="9"/>
  <c r="N287" i="9"/>
  <c r="A287" i="9"/>
  <c r="R286" i="9"/>
  <c r="N286" i="9"/>
  <c r="A286" i="9"/>
  <c r="R285" i="9"/>
  <c r="N285" i="9"/>
  <c r="A285" i="9"/>
  <c r="R284" i="9"/>
  <c r="N284" i="9"/>
  <c r="A284" i="9"/>
  <c r="R283" i="9"/>
  <c r="N283" i="9"/>
  <c r="A283" i="9"/>
  <c r="R282" i="9"/>
  <c r="N282" i="9"/>
  <c r="A282" i="9"/>
  <c r="R281" i="9"/>
  <c r="N281" i="9"/>
  <c r="A281" i="9"/>
  <c r="R280" i="9"/>
  <c r="N280" i="9"/>
  <c r="A280" i="9"/>
  <c r="R279" i="9"/>
  <c r="N279" i="9"/>
  <c r="A279" i="9"/>
  <c r="R278" i="9"/>
  <c r="N278" i="9"/>
  <c r="A278" i="9"/>
  <c r="R277" i="9"/>
  <c r="N277" i="9"/>
  <c r="A277" i="9"/>
  <c r="R276" i="9"/>
  <c r="N276" i="9"/>
  <c r="A276" i="9"/>
  <c r="R275" i="9"/>
  <c r="N275" i="9"/>
  <c r="A275" i="9"/>
  <c r="R274" i="9"/>
  <c r="N274" i="9"/>
  <c r="A274" i="9"/>
  <c r="R273" i="9"/>
  <c r="N273" i="9"/>
  <c r="A273" i="9"/>
  <c r="R272" i="9"/>
  <c r="N272" i="9"/>
  <c r="A272" i="9"/>
  <c r="R271" i="9"/>
  <c r="N271" i="9"/>
  <c r="A271" i="9"/>
  <c r="R270" i="9"/>
  <c r="N270" i="9"/>
  <c r="A270" i="9"/>
  <c r="R269" i="9"/>
  <c r="N269" i="9"/>
  <c r="A269" i="9"/>
  <c r="R268" i="9"/>
  <c r="N268" i="9"/>
  <c r="A268" i="9"/>
  <c r="R267" i="9"/>
  <c r="N267" i="9"/>
  <c r="A267" i="9"/>
  <c r="R266" i="9"/>
  <c r="N266" i="9"/>
  <c r="A266" i="9"/>
  <c r="R265" i="9"/>
  <c r="N265" i="9"/>
  <c r="A265" i="9"/>
  <c r="R264" i="9"/>
  <c r="N264" i="9"/>
  <c r="A264" i="9"/>
  <c r="R263" i="9"/>
  <c r="N263" i="9"/>
  <c r="A263" i="9"/>
  <c r="R262" i="9"/>
  <c r="N262" i="9"/>
  <c r="A262" i="9"/>
  <c r="R261" i="9"/>
  <c r="N261" i="9"/>
  <c r="A261" i="9"/>
  <c r="R260" i="9"/>
  <c r="N260" i="9"/>
  <c r="A260" i="9"/>
  <c r="R259" i="9"/>
  <c r="N259" i="9"/>
  <c r="A259" i="9"/>
  <c r="R258" i="9"/>
  <c r="N258" i="9"/>
  <c r="A258" i="9"/>
  <c r="R257" i="9"/>
  <c r="N257" i="9"/>
  <c r="A257" i="9"/>
  <c r="R256" i="9"/>
  <c r="N256" i="9"/>
  <c r="A256" i="9"/>
  <c r="R255" i="9"/>
  <c r="N255" i="9"/>
  <c r="A255" i="9"/>
  <c r="R254" i="9"/>
  <c r="N254" i="9"/>
  <c r="A254" i="9"/>
  <c r="R253" i="9"/>
  <c r="N253" i="9"/>
  <c r="A253" i="9"/>
  <c r="R252" i="9"/>
  <c r="N252" i="9"/>
  <c r="A252" i="9"/>
  <c r="R251" i="9"/>
  <c r="N251" i="9"/>
  <c r="A251" i="9"/>
  <c r="R250" i="9"/>
  <c r="N250" i="9"/>
  <c r="A250" i="9"/>
  <c r="R249" i="9"/>
  <c r="N249" i="9"/>
  <c r="A249" i="9"/>
  <c r="R248" i="9"/>
  <c r="N248" i="9"/>
  <c r="A248" i="9"/>
  <c r="R247" i="9"/>
  <c r="N247" i="9"/>
  <c r="A247" i="9"/>
  <c r="R246" i="9"/>
  <c r="N246" i="9"/>
  <c r="A246" i="9"/>
  <c r="R245" i="9"/>
  <c r="N245" i="9"/>
  <c r="A245" i="9"/>
  <c r="R244" i="9"/>
  <c r="N244" i="9"/>
  <c r="A244" i="9"/>
  <c r="R243" i="9"/>
  <c r="N243" i="9"/>
  <c r="A243" i="9"/>
  <c r="R242" i="9"/>
  <c r="N242" i="9"/>
  <c r="A242" i="9"/>
  <c r="R241" i="9"/>
  <c r="N241" i="9"/>
  <c r="A241" i="9"/>
  <c r="R240" i="9"/>
  <c r="N240" i="9"/>
  <c r="A240" i="9"/>
  <c r="R239" i="9"/>
  <c r="N239" i="9"/>
  <c r="A239" i="9"/>
  <c r="R238" i="9"/>
  <c r="N238" i="9"/>
  <c r="A238" i="9"/>
  <c r="R237" i="9"/>
  <c r="N237" i="9"/>
  <c r="A237" i="9"/>
  <c r="R236" i="9"/>
  <c r="N236" i="9"/>
  <c r="A236" i="9"/>
  <c r="R235" i="9"/>
  <c r="N235" i="9"/>
  <c r="A235" i="9"/>
  <c r="R234" i="9"/>
  <c r="N234" i="9"/>
  <c r="A234" i="9"/>
  <c r="R233" i="9"/>
  <c r="N233" i="9"/>
  <c r="A233" i="9"/>
  <c r="R232" i="9"/>
  <c r="N232" i="9"/>
  <c r="A232" i="9"/>
  <c r="R231" i="9"/>
  <c r="N231" i="9"/>
  <c r="A231" i="9"/>
  <c r="R230" i="9"/>
  <c r="N230" i="9"/>
  <c r="A230" i="9"/>
  <c r="R229" i="9"/>
  <c r="N229" i="9"/>
  <c r="A229" i="9"/>
  <c r="R228" i="9"/>
  <c r="N228" i="9"/>
  <c r="A228" i="9"/>
  <c r="R227" i="9"/>
  <c r="N227" i="9"/>
  <c r="A227" i="9"/>
  <c r="R226" i="9"/>
  <c r="N226" i="9"/>
  <c r="A226" i="9"/>
  <c r="R225" i="9"/>
  <c r="N225" i="9"/>
  <c r="A225" i="9"/>
  <c r="R224" i="9"/>
  <c r="N224" i="9"/>
  <c r="A224" i="9"/>
  <c r="R223" i="9"/>
  <c r="N223" i="9"/>
  <c r="A223" i="9"/>
  <c r="R222" i="9"/>
  <c r="N222" i="9"/>
  <c r="A222" i="9"/>
  <c r="R221" i="9"/>
  <c r="N221" i="9"/>
  <c r="A221" i="9"/>
  <c r="R220" i="9"/>
  <c r="N220" i="9"/>
  <c r="A220" i="9"/>
  <c r="R219" i="9"/>
  <c r="N219" i="9"/>
  <c r="A219" i="9"/>
  <c r="R218" i="9"/>
  <c r="N218" i="9"/>
  <c r="A218" i="9"/>
  <c r="R217" i="9"/>
  <c r="N217" i="9"/>
  <c r="A217" i="9"/>
  <c r="R216" i="9"/>
  <c r="N216" i="9"/>
  <c r="A216" i="9"/>
  <c r="R215" i="9"/>
  <c r="N215" i="9"/>
  <c r="A215" i="9"/>
  <c r="R214" i="9"/>
  <c r="N214" i="9"/>
  <c r="A214" i="9"/>
  <c r="R213" i="9"/>
  <c r="N213" i="9"/>
  <c r="A213" i="9"/>
  <c r="R212" i="9"/>
  <c r="N212" i="9"/>
  <c r="A212" i="9"/>
  <c r="R211" i="9"/>
  <c r="N211" i="9"/>
  <c r="A211" i="9"/>
  <c r="R210" i="9"/>
  <c r="N210" i="9"/>
  <c r="A210" i="9"/>
  <c r="R209" i="9"/>
  <c r="N209" i="9"/>
  <c r="A209" i="9"/>
  <c r="R208" i="9"/>
  <c r="N208" i="9"/>
  <c r="A208" i="9"/>
  <c r="R207" i="9"/>
  <c r="N207" i="9"/>
  <c r="A207" i="9"/>
  <c r="R206" i="9"/>
  <c r="N206" i="9"/>
  <c r="A206" i="9"/>
  <c r="R205" i="9"/>
  <c r="N205" i="9"/>
  <c r="A205" i="9"/>
  <c r="R204" i="9"/>
  <c r="N204" i="9"/>
  <c r="A204" i="9"/>
  <c r="R203" i="9"/>
  <c r="N203" i="9"/>
  <c r="A203" i="9"/>
  <c r="R202" i="9"/>
  <c r="N202" i="9"/>
  <c r="A202" i="9"/>
  <c r="R201" i="9"/>
  <c r="N201" i="9"/>
  <c r="A201" i="9"/>
  <c r="R200" i="9"/>
  <c r="N200" i="9"/>
  <c r="A200" i="9"/>
  <c r="R199" i="9"/>
  <c r="N199" i="9"/>
  <c r="A199" i="9"/>
  <c r="R198" i="9"/>
  <c r="N198" i="9"/>
  <c r="A198" i="9"/>
  <c r="R197" i="9"/>
  <c r="N197" i="9"/>
  <c r="A197" i="9"/>
  <c r="R196" i="9"/>
  <c r="N196" i="9"/>
  <c r="A196" i="9"/>
  <c r="R195" i="9"/>
  <c r="N195" i="9"/>
  <c r="A195" i="9"/>
  <c r="R194" i="9"/>
  <c r="N194" i="9"/>
  <c r="A194" i="9"/>
  <c r="R193" i="9"/>
  <c r="N193" i="9"/>
  <c r="A193" i="9"/>
  <c r="R192" i="9"/>
  <c r="N192" i="9"/>
  <c r="A192" i="9"/>
  <c r="R191" i="9"/>
  <c r="N191" i="9"/>
  <c r="A191" i="9"/>
  <c r="R190" i="9"/>
  <c r="N190" i="9"/>
  <c r="A190" i="9"/>
  <c r="R189" i="9"/>
  <c r="N189" i="9"/>
  <c r="A189" i="9"/>
  <c r="R188" i="9"/>
  <c r="N188" i="9"/>
  <c r="A188" i="9"/>
  <c r="R187" i="9"/>
  <c r="N187" i="9"/>
  <c r="A187" i="9"/>
  <c r="R186" i="9"/>
  <c r="N186" i="9"/>
  <c r="A186" i="9"/>
  <c r="R185" i="9"/>
  <c r="N185" i="9"/>
  <c r="A185" i="9"/>
  <c r="R184" i="9"/>
  <c r="N184" i="9"/>
  <c r="A184" i="9"/>
  <c r="R183" i="9"/>
  <c r="N183" i="9"/>
  <c r="A183" i="9"/>
  <c r="R182" i="9"/>
  <c r="N182" i="9"/>
  <c r="A182" i="9"/>
  <c r="R181" i="9"/>
  <c r="N181" i="9"/>
  <c r="A181" i="9"/>
  <c r="R180" i="9"/>
  <c r="N180" i="9"/>
  <c r="A180" i="9"/>
  <c r="R179" i="9"/>
  <c r="N179" i="9"/>
  <c r="A179" i="9"/>
  <c r="R178" i="9"/>
  <c r="N178" i="9"/>
  <c r="A178" i="9"/>
  <c r="R177" i="9"/>
  <c r="N177" i="9"/>
  <c r="A177" i="9"/>
  <c r="R176" i="9"/>
  <c r="N176" i="9"/>
  <c r="A176" i="9"/>
  <c r="R175" i="9"/>
  <c r="N175" i="9"/>
  <c r="A175" i="9"/>
  <c r="R174" i="9"/>
  <c r="N174" i="9"/>
  <c r="A174" i="9"/>
  <c r="R173" i="9"/>
  <c r="N173" i="9"/>
  <c r="A173" i="9"/>
  <c r="R172" i="9"/>
  <c r="N172" i="9"/>
  <c r="A172" i="9"/>
  <c r="R171" i="9"/>
  <c r="N171" i="9"/>
  <c r="A171" i="9"/>
  <c r="R170" i="9"/>
  <c r="N170" i="9"/>
  <c r="A170" i="9"/>
  <c r="R169" i="9"/>
  <c r="N169" i="9"/>
  <c r="A169" i="9"/>
  <c r="R168" i="9"/>
  <c r="N168" i="9"/>
  <c r="A168" i="9"/>
  <c r="R167" i="9"/>
  <c r="N167" i="9"/>
  <c r="A167" i="9"/>
  <c r="R166" i="9"/>
  <c r="N166" i="9"/>
  <c r="A166" i="9"/>
  <c r="R165" i="9"/>
  <c r="N165" i="9"/>
  <c r="A165" i="9"/>
  <c r="R164" i="9"/>
  <c r="N164" i="9"/>
  <c r="A164" i="9"/>
  <c r="R163" i="9"/>
  <c r="N163" i="9"/>
  <c r="A163" i="9"/>
  <c r="R162" i="9"/>
  <c r="N162" i="9"/>
  <c r="A162" i="9"/>
  <c r="R161" i="9"/>
  <c r="N161" i="9"/>
  <c r="A161" i="9"/>
  <c r="R160" i="9"/>
  <c r="N160" i="9"/>
  <c r="A160" i="9"/>
  <c r="R159" i="9"/>
  <c r="N159" i="9"/>
  <c r="A159" i="9"/>
  <c r="R158" i="9"/>
  <c r="N158" i="9"/>
  <c r="A158" i="9"/>
  <c r="R157" i="9"/>
  <c r="N157" i="9"/>
  <c r="A157" i="9"/>
  <c r="R156" i="9"/>
  <c r="N156" i="9"/>
  <c r="A156" i="9"/>
  <c r="R155" i="9"/>
  <c r="N155" i="9"/>
  <c r="A155" i="9"/>
  <c r="R154" i="9"/>
  <c r="N154" i="9"/>
  <c r="A154" i="9"/>
  <c r="R153" i="9"/>
  <c r="N153" i="9"/>
  <c r="A153" i="9"/>
  <c r="R152" i="9"/>
  <c r="N152" i="9"/>
  <c r="A152" i="9"/>
  <c r="R151" i="9"/>
  <c r="N151" i="9"/>
  <c r="A151" i="9"/>
  <c r="R150" i="9"/>
  <c r="N150" i="9"/>
  <c r="A150" i="9"/>
  <c r="R149" i="9"/>
  <c r="N149" i="9"/>
  <c r="A149" i="9"/>
  <c r="R148" i="9"/>
  <c r="N148" i="9"/>
  <c r="A148" i="9"/>
  <c r="R147" i="9"/>
  <c r="N147" i="9"/>
  <c r="A147" i="9"/>
  <c r="R146" i="9"/>
  <c r="N146" i="9"/>
  <c r="A146" i="9"/>
  <c r="R145" i="9"/>
  <c r="N145" i="9"/>
  <c r="A145" i="9"/>
  <c r="R144" i="9"/>
  <c r="N144" i="9"/>
  <c r="A144" i="9"/>
  <c r="R143" i="9"/>
  <c r="N143" i="9"/>
  <c r="A143" i="9"/>
  <c r="R142" i="9"/>
  <c r="N142" i="9"/>
  <c r="A142" i="9"/>
  <c r="R141" i="9"/>
  <c r="N141" i="9"/>
  <c r="A141" i="9"/>
  <c r="R140" i="9"/>
  <c r="N140" i="9"/>
  <c r="A140" i="9"/>
  <c r="R139" i="9"/>
  <c r="N139" i="9"/>
  <c r="R138" i="9"/>
  <c r="N138" i="9"/>
  <c r="R137" i="9"/>
  <c r="N137" i="9"/>
  <c r="R136" i="9"/>
  <c r="N136" i="9"/>
  <c r="R135" i="9"/>
  <c r="N135" i="9"/>
  <c r="R134" i="9"/>
  <c r="N134" i="9"/>
  <c r="R133" i="9"/>
  <c r="N133" i="9"/>
  <c r="R132" i="9"/>
  <c r="N132" i="9"/>
  <c r="R131" i="9"/>
  <c r="N131" i="9"/>
  <c r="R130" i="9"/>
  <c r="N130" i="9"/>
  <c r="R129" i="9"/>
  <c r="N129" i="9"/>
  <c r="R128" i="9"/>
  <c r="N128" i="9"/>
  <c r="R127" i="9"/>
  <c r="N127" i="9"/>
  <c r="R126" i="9"/>
  <c r="N126" i="9"/>
  <c r="R125" i="9"/>
  <c r="N125" i="9"/>
  <c r="R124" i="9"/>
  <c r="N124" i="9"/>
  <c r="R123" i="9"/>
  <c r="N123" i="9"/>
  <c r="R122" i="9"/>
  <c r="N122" i="9"/>
  <c r="R121" i="9"/>
  <c r="N121" i="9"/>
  <c r="R120" i="9"/>
  <c r="N120" i="9"/>
  <c r="R119" i="9"/>
  <c r="N119" i="9"/>
  <c r="R118" i="9"/>
  <c r="N118" i="9"/>
  <c r="R117" i="9"/>
  <c r="N117" i="9"/>
  <c r="R116" i="9"/>
  <c r="N116" i="9"/>
  <c r="R115" i="9"/>
  <c r="N115" i="9"/>
  <c r="R114" i="9"/>
  <c r="N114" i="9"/>
  <c r="R113" i="9"/>
  <c r="N113" i="9"/>
  <c r="R112" i="9"/>
  <c r="N112" i="9"/>
  <c r="R111" i="9"/>
  <c r="N111" i="9"/>
  <c r="R110" i="9"/>
  <c r="N110" i="9"/>
  <c r="R109" i="9"/>
  <c r="N109" i="9"/>
  <c r="R108" i="9"/>
  <c r="N108" i="9"/>
  <c r="R107" i="9"/>
  <c r="N107" i="9"/>
  <c r="R106" i="9"/>
  <c r="N106" i="9"/>
  <c r="R105" i="9"/>
  <c r="N105" i="9"/>
  <c r="R104" i="9"/>
  <c r="N104" i="9"/>
  <c r="R103" i="9"/>
  <c r="N103" i="9"/>
  <c r="R102" i="9"/>
  <c r="N102" i="9"/>
  <c r="R101" i="9"/>
  <c r="N101" i="9"/>
  <c r="R100" i="9"/>
  <c r="N100" i="9"/>
  <c r="R99" i="9"/>
  <c r="N99" i="9"/>
  <c r="R98" i="9"/>
  <c r="N98" i="9"/>
  <c r="R97" i="9"/>
  <c r="N97" i="9"/>
  <c r="R96" i="9"/>
  <c r="N96" i="9"/>
  <c r="R95" i="9"/>
  <c r="N95" i="9"/>
  <c r="R94" i="9"/>
  <c r="N94" i="9"/>
  <c r="R93" i="9"/>
  <c r="N93" i="9"/>
  <c r="R92" i="9"/>
  <c r="N92" i="9"/>
  <c r="R91" i="9"/>
  <c r="N91" i="9"/>
  <c r="R90" i="9"/>
  <c r="N90" i="9"/>
  <c r="R89" i="9"/>
  <c r="N89" i="9"/>
  <c r="R88" i="9"/>
  <c r="N88" i="9"/>
  <c r="R87" i="9"/>
  <c r="N87" i="9"/>
  <c r="R86" i="9"/>
  <c r="N86" i="9"/>
  <c r="R85" i="9"/>
  <c r="N85" i="9"/>
  <c r="R84" i="9"/>
  <c r="N84" i="9"/>
  <c r="R83" i="9"/>
  <c r="N83" i="9"/>
  <c r="R82" i="9"/>
  <c r="N82" i="9"/>
  <c r="R81" i="9"/>
  <c r="N81" i="9"/>
  <c r="R80" i="9"/>
  <c r="N80" i="9"/>
  <c r="R79" i="9"/>
  <c r="N79" i="9"/>
  <c r="R78" i="9"/>
  <c r="N78" i="9"/>
  <c r="R77" i="9"/>
  <c r="N77" i="9"/>
  <c r="R76" i="9"/>
  <c r="N76" i="9"/>
  <c r="R75" i="9"/>
  <c r="N75" i="9"/>
  <c r="R74" i="9"/>
  <c r="N74" i="9"/>
  <c r="R73" i="9"/>
  <c r="N73" i="9"/>
  <c r="R72" i="9"/>
  <c r="N72" i="9"/>
  <c r="R71" i="9"/>
  <c r="N71" i="9"/>
  <c r="R70" i="9"/>
  <c r="N70" i="9"/>
  <c r="R69" i="9"/>
  <c r="N69" i="9"/>
  <c r="R68" i="9"/>
  <c r="N68" i="9"/>
  <c r="R67" i="9"/>
  <c r="N67" i="9"/>
  <c r="R66" i="9"/>
  <c r="N66" i="9"/>
  <c r="R65" i="9"/>
  <c r="N65" i="9"/>
  <c r="R64" i="9"/>
  <c r="N64" i="9"/>
  <c r="R63" i="9"/>
  <c r="N63" i="9"/>
  <c r="R62" i="9"/>
  <c r="N62" i="9"/>
  <c r="R61" i="9"/>
  <c r="N61" i="9"/>
  <c r="R60" i="9"/>
  <c r="N60" i="9"/>
  <c r="R59" i="9"/>
  <c r="N59" i="9"/>
  <c r="R58" i="9"/>
  <c r="N58" i="9"/>
  <c r="R57" i="9"/>
  <c r="N57" i="9"/>
  <c r="R56" i="9"/>
  <c r="N56" i="9"/>
  <c r="R55" i="9"/>
  <c r="N55" i="9"/>
  <c r="R54" i="9"/>
  <c r="N54" i="9"/>
  <c r="R53" i="9"/>
  <c r="N53" i="9"/>
  <c r="R52" i="9"/>
  <c r="N52" i="9"/>
  <c r="R51" i="9"/>
  <c r="N51" i="9"/>
  <c r="R50" i="9"/>
  <c r="N50" i="9"/>
  <c r="R49" i="9"/>
  <c r="N49" i="9"/>
  <c r="R48" i="9"/>
  <c r="N48" i="9"/>
  <c r="R47" i="9"/>
  <c r="N47" i="9"/>
  <c r="R46" i="9"/>
  <c r="N46" i="9"/>
  <c r="R45" i="9"/>
  <c r="N45" i="9"/>
  <c r="R44" i="9"/>
  <c r="N44" i="9"/>
  <c r="R43" i="9"/>
  <c r="N43" i="9"/>
  <c r="R42" i="9"/>
  <c r="N42" i="9"/>
  <c r="R41" i="9"/>
  <c r="N41" i="9"/>
  <c r="R40" i="9"/>
  <c r="N40" i="9"/>
  <c r="R39" i="9"/>
  <c r="N39" i="9"/>
  <c r="R38" i="9"/>
  <c r="N38" i="9"/>
  <c r="R37" i="9"/>
  <c r="N37" i="9"/>
  <c r="R36" i="9"/>
  <c r="N36" i="9"/>
  <c r="R35" i="9"/>
  <c r="N35" i="9"/>
  <c r="R34" i="9"/>
  <c r="N34" i="9"/>
  <c r="R33" i="9"/>
  <c r="N33" i="9"/>
  <c r="R32" i="9"/>
  <c r="N32" i="9"/>
  <c r="R31" i="9"/>
  <c r="N31" i="9"/>
  <c r="R30" i="9"/>
  <c r="N30" i="9"/>
  <c r="R29" i="9"/>
  <c r="N29" i="9"/>
  <c r="R28" i="9"/>
  <c r="N28" i="9"/>
  <c r="R27" i="9"/>
  <c r="N27" i="9"/>
  <c r="R26" i="9"/>
  <c r="N26" i="9"/>
  <c r="R25" i="9"/>
  <c r="N25" i="9"/>
  <c r="R24" i="9"/>
  <c r="N24" i="9"/>
  <c r="R23" i="9"/>
  <c r="N23" i="9"/>
  <c r="R22" i="9"/>
  <c r="N22" i="9"/>
  <c r="R21" i="9"/>
  <c r="N21" i="9"/>
  <c r="R20" i="9"/>
  <c r="N20" i="9"/>
  <c r="R19" i="9"/>
  <c r="N19" i="9"/>
  <c r="R18" i="9"/>
  <c r="N18" i="9"/>
  <c r="R17" i="9"/>
  <c r="N17" i="9"/>
  <c r="R16" i="9"/>
  <c r="N16" i="9"/>
  <c r="R15" i="9"/>
  <c r="N15" i="9"/>
  <c r="R14" i="9"/>
  <c r="N14" i="9"/>
  <c r="R13" i="9"/>
  <c r="N13" i="9"/>
  <c r="R12" i="9"/>
  <c r="N12" i="9"/>
  <c r="R11" i="9"/>
  <c r="N11" i="9"/>
  <c r="R10" i="9"/>
  <c r="N10" i="9"/>
  <c r="R9" i="9"/>
  <c r="N9" i="9"/>
  <c r="R8" i="9"/>
  <c r="N8" i="9"/>
  <c r="R7" i="9"/>
  <c r="N7" i="9"/>
  <c r="R6" i="9"/>
  <c r="N6" i="9"/>
  <c r="R5" i="9"/>
  <c r="N5" i="9"/>
  <c r="R4" i="9"/>
  <c r="N4"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R3" i="9"/>
  <c r="N3" i="9"/>
  <c r="A3" i="9"/>
  <c r="C55" i="2" l="1"/>
  <c r="E5" i="1"/>
  <c r="D55" i="2"/>
  <c r="D54" i="3" s="1"/>
  <c r="D54" i="4" s="1"/>
  <c r="D54" i="5" s="1"/>
  <c r="D54" i="6" s="1"/>
  <c r="D54" i="7" s="1"/>
  <c r="E55" i="2"/>
  <c r="E54" i="3" s="1"/>
  <c r="E54" i="4" s="1"/>
  <c r="E54" i="5" s="1"/>
  <c r="E54" i="6" s="1"/>
  <c r="E54" i="7" s="1"/>
  <c r="B55" i="2"/>
  <c r="B54" i="3" s="1"/>
  <c r="B54" i="4" s="1"/>
  <c r="B54" i="5" s="1"/>
  <c r="B54" i="6" s="1"/>
  <c r="B54" i="7" s="1"/>
  <c r="B36" i="1"/>
  <c r="B38" i="1" s="1"/>
  <c r="B36" i="2" s="1"/>
  <c r="C54" i="3"/>
  <c r="C54" i="4" s="1"/>
  <c r="C54" i="5" s="1"/>
  <c r="C54" i="6" s="1"/>
  <c r="C54" i="7" s="1"/>
  <c r="E11" i="1"/>
  <c r="A11" i="2" s="1"/>
  <c r="E11" i="2"/>
  <c r="A26" i="2"/>
  <c r="E26" i="1"/>
  <c r="B26" i="1"/>
  <c r="E34" i="1"/>
  <c r="E11" i="3"/>
  <c r="E20" i="1"/>
  <c r="A20" i="2" s="1"/>
  <c r="B11" i="2" l="1"/>
  <c r="A56" i="1"/>
  <c r="A54" i="2" s="1"/>
  <c r="A55" i="2" s="1"/>
  <c r="A56" i="2" s="1"/>
  <c r="A54" i="3" s="1"/>
  <c r="A55" i="1"/>
  <c r="B37" i="7"/>
  <c r="B11" i="3"/>
  <c r="E11" i="4"/>
  <c r="B11" i="4" s="1"/>
  <c r="E30" i="7"/>
  <c r="E32" i="7"/>
  <c r="A11" i="3"/>
  <c r="A11" i="4" s="1"/>
  <c r="B11" i="1"/>
  <c r="E34" i="3"/>
  <c r="E34" i="2"/>
  <c r="B34" i="2" s="1"/>
  <c r="B38" i="2"/>
  <c r="B36" i="3" s="1"/>
  <c r="E26" i="2"/>
  <c r="A26" i="3" s="1"/>
  <c r="A34" i="2"/>
  <c r="B34" i="1"/>
  <c r="E20" i="2"/>
  <c r="B20" i="2" s="1"/>
  <c r="E38" i="1"/>
  <c r="C40" i="1" s="1"/>
  <c r="B20" i="1"/>
  <c r="A55" i="3" l="1"/>
  <c r="A56" i="3" s="1"/>
  <c r="B38" i="3"/>
  <c r="B36" i="4" s="1"/>
  <c r="E11" i="5"/>
  <c r="B11" i="5" s="1"/>
  <c r="A11" i="5"/>
  <c r="E34" i="4"/>
  <c r="B34" i="4" s="1"/>
  <c r="B26" i="2"/>
  <c r="A34" i="3"/>
  <c r="B34" i="3"/>
  <c r="E26" i="3"/>
  <c r="A26" i="4" s="1"/>
  <c r="E20" i="3"/>
  <c r="E38" i="3" s="1"/>
  <c r="E38" i="2"/>
  <c r="C40" i="2" s="1"/>
  <c r="E15" i="7"/>
  <c r="A20" i="3"/>
  <c r="E5" i="2"/>
  <c r="E34" i="5" l="1"/>
  <c r="B34" i="5" s="1"/>
  <c r="C40" i="3"/>
  <c r="B20" i="3"/>
  <c r="A54" i="5"/>
  <c r="B38" i="4"/>
  <c r="B36" i="5" s="1"/>
  <c r="A55" i="5" s="1"/>
  <c r="A11" i="6"/>
  <c r="E20" i="4"/>
  <c r="E38" i="4" s="1"/>
  <c r="C40" i="4" s="1"/>
  <c r="E17" i="7"/>
  <c r="E26" i="4"/>
  <c r="A26" i="5" s="1"/>
  <c r="E20" i="5"/>
  <c r="B26" i="3"/>
  <c r="E24" i="7"/>
  <c r="A34" i="4"/>
  <c r="E16" i="7"/>
  <c r="A20" i="4"/>
  <c r="E5" i="3"/>
  <c r="E38" i="5" l="1"/>
  <c r="C40" i="5" s="1"/>
  <c r="E34" i="6"/>
  <c r="B34" i="6" s="1"/>
  <c r="B20" i="4"/>
  <c r="B38" i="5"/>
  <c r="B36" i="6" s="1"/>
  <c r="B38" i="6" s="1"/>
  <c r="B36" i="7" s="1"/>
  <c r="B20" i="5"/>
  <c r="E20" i="6"/>
  <c r="B20" i="6" s="1"/>
  <c r="E11" i="6"/>
  <c r="E9" i="7"/>
  <c r="E11" i="7" s="1"/>
  <c r="E26" i="5"/>
  <c r="A26" i="6" s="1"/>
  <c r="B26" i="4"/>
  <c r="A34" i="5"/>
  <c r="A56" i="5"/>
  <c r="A54" i="6" s="1"/>
  <c r="E18" i="7"/>
  <c r="E20" i="7" s="1"/>
  <c r="A20" i="5"/>
  <c r="E5" i="4"/>
  <c r="E31" i="7" l="1"/>
  <c r="E34" i="7" s="1"/>
  <c r="B34" i="7" s="1"/>
  <c r="B50" i="10" s="1"/>
  <c r="C50" i="10" s="1"/>
  <c r="E38" i="6"/>
  <c r="C40" i="6" s="1"/>
  <c r="A55" i="6"/>
  <c r="A56" i="6" s="1"/>
  <c r="A54" i="7" s="1"/>
  <c r="B11" i="7"/>
  <c r="B11" i="6"/>
  <c r="A11" i="7"/>
  <c r="E26" i="6"/>
  <c r="A26" i="7" s="1"/>
  <c r="E26" i="7" s="1"/>
  <c r="A34" i="6"/>
  <c r="B38" i="7"/>
  <c r="B26" i="5"/>
  <c r="A20" i="6"/>
  <c r="E5" i="5"/>
  <c r="E40" i="5" s="1"/>
  <c r="B20" i="7"/>
  <c r="E38" i="7" l="1"/>
  <c r="C40" i="7" s="1"/>
  <c r="B47" i="10"/>
  <c r="C47" i="10" s="1"/>
  <c r="A55" i="7"/>
  <c r="B51" i="10" s="1"/>
  <c r="C51" i="10" s="1"/>
  <c r="B26" i="6"/>
  <c r="A34" i="7"/>
  <c r="B48" i="10"/>
  <c r="C48" i="10" s="1"/>
  <c r="A20" i="7"/>
  <c r="E5" i="6"/>
  <c r="B52" i="10" l="1"/>
  <c r="C52" i="10" s="1"/>
  <c r="A56" i="7"/>
  <c r="E5" i="7"/>
  <c r="E40" i="7" s="1"/>
  <c r="B26" i="7"/>
  <c r="B49" i="10" l="1"/>
  <c r="C49" i="10" s="1"/>
</calcChain>
</file>

<file path=xl/sharedStrings.xml><?xml version="1.0" encoding="utf-8"?>
<sst xmlns="http://schemas.openxmlformats.org/spreadsheetml/2006/main" count="1765" uniqueCount="649">
  <si>
    <t>Periodo que reporta</t>
  </si>
  <si>
    <t>Rubro</t>
  </si>
  <si>
    <t>Recursos Humanos</t>
  </si>
  <si>
    <t>Recursos Materiales y servicios</t>
  </si>
  <si>
    <t>Equipo</t>
  </si>
  <si>
    <t>Trabajo de campo</t>
  </si>
  <si>
    <t>Apartado</t>
  </si>
  <si>
    <t>Gasto</t>
  </si>
  <si>
    <t>Facilitadores y/o colaboradores</t>
  </si>
  <si>
    <t>Hospedaje</t>
  </si>
  <si>
    <t>Transporte</t>
  </si>
  <si>
    <t>Nombre y firma del representante legal</t>
  </si>
  <si>
    <t>Presupuesto</t>
  </si>
  <si>
    <t>Presupuestado</t>
  </si>
  <si>
    <t>Renta y acondicionamiento de espacios</t>
  </si>
  <si>
    <t>Servicios de cafeteria y comida</t>
  </si>
  <si>
    <t>Insumos de oficina</t>
  </si>
  <si>
    <t>Gastos de difusión</t>
  </si>
  <si>
    <t>Total Rec. Mat.</t>
  </si>
  <si>
    <t>Nombre de la Organización:</t>
  </si>
  <si>
    <t>Total Trabajo de campo</t>
  </si>
  <si>
    <t>Total Rec. Humanos</t>
  </si>
  <si>
    <t>Trabajo en campo</t>
  </si>
  <si>
    <t>F. Expedición</t>
  </si>
  <si>
    <t>Importe</t>
  </si>
  <si>
    <t>Porcentaje avance</t>
  </si>
  <si>
    <t>Total Equipo</t>
  </si>
  <si>
    <t>Porcentaje de avance general</t>
  </si>
  <si>
    <t>1.- Rubro</t>
  </si>
  <si>
    <t>2.- Rubro</t>
  </si>
  <si>
    <t>3.- Rubro</t>
  </si>
  <si>
    <t>4.- Rubro</t>
  </si>
  <si>
    <t>Alimentos y/o coffe break</t>
  </si>
  <si>
    <t>Folio:</t>
  </si>
  <si>
    <t>Derogado</t>
  </si>
  <si>
    <t>Saldo</t>
  </si>
  <si>
    <t>Periodo que reporta:</t>
  </si>
  <si>
    <t>Saldo Final del proyecto</t>
  </si>
  <si>
    <t>INFORME DE SEGUIMIENTO MENSUAL</t>
  </si>
  <si>
    <t>Rec. Materiales</t>
  </si>
  <si>
    <t>Rubro/Apartado</t>
  </si>
  <si>
    <t>Porcentaje ejercido</t>
  </si>
  <si>
    <t>Porcentaje ejercido general</t>
  </si>
  <si>
    <t>Rec. Humanos</t>
  </si>
  <si>
    <t>Tipo Docto.</t>
  </si>
  <si>
    <t>Nombre beneficiarios</t>
  </si>
  <si>
    <t>Transporte destino</t>
  </si>
  <si>
    <t>Casilla de verificación</t>
  </si>
  <si>
    <t>Transporte origen-</t>
  </si>
  <si>
    <t>Casilla de Verificación</t>
  </si>
  <si>
    <t>Alimentos y/o coffee break</t>
  </si>
  <si>
    <t>R.H.</t>
  </si>
  <si>
    <t>R.MAT.</t>
  </si>
  <si>
    <t>EQUIPO</t>
  </si>
  <si>
    <t>T.C.</t>
  </si>
  <si>
    <t>%</t>
  </si>
  <si>
    <t>R. Humanos</t>
  </si>
  <si>
    <t>T. Campo</t>
  </si>
  <si>
    <t>Notas y recibos</t>
  </si>
  <si>
    <t>Actividades</t>
  </si>
  <si>
    <t>Fecha actividad</t>
  </si>
  <si>
    <t>Lugar donde se realizó la actividad</t>
  </si>
  <si>
    <t>Num. 
Consecutivo</t>
  </si>
  <si>
    <t>Max. Aut. Recibos y boletos</t>
  </si>
  <si>
    <t>Organizaciones</t>
  </si>
  <si>
    <t>Presupuesto Inicial</t>
  </si>
  <si>
    <t>S/Comprobante</t>
  </si>
  <si>
    <t>Clave</t>
  </si>
  <si>
    <t>Incidencias</t>
  </si>
  <si>
    <t>Folio incorrecto</t>
  </si>
  <si>
    <t>No coincide nombre del proveedor</t>
  </si>
  <si>
    <t>Nombre proveedor incorrecto</t>
  </si>
  <si>
    <t>No coincide concepto</t>
  </si>
  <si>
    <t>Rubro incorrecto</t>
  </si>
  <si>
    <t>Monto incorrecto</t>
  </si>
  <si>
    <t>RFC incorrecto</t>
  </si>
  <si>
    <t>Falta copia de identificación</t>
  </si>
  <si>
    <t>Sin firma del beneficiario</t>
  </si>
  <si>
    <t>Gasto no considerado en el presupuesto</t>
  </si>
  <si>
    <t>Registrado como recibo simple</t>
  </si>
  <si>
    <t>Registrado como factura</t>
  </si>
  <si>
    <t>Registrado como boleto</t>
  </si>
  <si>
    <t>Pago a participantes (comida o pasaje) no están en la lista de asistencia</t>
  </si>
  <si>
    <t>No existe soporte documental (Factura, Curriculum y/o Lista de Asistencia)</t>
  </si>
  <si>
    <t>Documento sin comprobación Fiscal Digital</t>
  </si>
  <si>
    <t>No hay registro de evento</t>
  </si>
  <si>
    <t>No hay registro de Transporte origen-destino</t>
  </si>
  <si>
    <t>Número total de beneficiarios</t>
  </si>
  <si>
    <t>No especifica las actividades por las cuales realiza el pago</t>
  </si>
  <si>
    <t xml:space="preserve">La construcción y/o adquisición de inmuebles, remodelación de los mismos, la compra o mantenimiento de vehículos, así como tampoco gastos de administración de la OSC, tales como pago de renta, energía eléctrica, agua, servicio telefónico o saldo de telefonía celular, apoyo secretarial, de intendencia y servicios contables. </t>
  </si>
  <si>
    <t xml:space="preserve">Cubrir sueldos, salarios, honorarios o cualquier tipo de gratificación del o la represente legal de la OSC participante, en su función como representante legal. </t>
  </si>
  <si>
    <t xml:space="preserve">Pago por concepto de becas, colegiatura, grados académicos o cualquier otra modalidad de pago vinculada a estudios escolarizados o no escolarizados. </t>
  </si>
  <si>
    <t xml:space="preserve">Honorarios a personas que tengan algún parentesco de consanguinidad o afinidad hasta en cuarto grado con personal de las OSC. </t>
  </si>
  <si>
    <t xml:space="preserve">Pago de transporte, comida, herramientas de trabajo y/o cualquier otro adicional a los previstos originalmente en el presupuesto aprobado por el INE. </t>
  </si>
  <si>
    <t>pago en efectivo, cheque y/o transferencia a la población beneficiada por concepto de compensación económica, para cualquier actividad que se tenga contemplada las personas beneficiadas durante el desarrollo del proyecto.</t>
  </si>
  <si>
    <t> Salarios o sueldos y en general por el pago de prestación de un servicio personal subordinado y/o los pagos asimilados a éstos. (Ejemplo: pagos por nómina).</t>
  </si>
  <si>
    <t>Sin Observaciones</t>
  </si>
  <si>
    <t>R. Materiales</t>
  </si>
  <si>
    <t>Presupuesto ejercido</t>
  </si>
  <si>
    <t>Monto total ejercido</t>
  </si>
  <si>
    <t>Fundación Liderazgo y Desarrollo para la Mujer A.C.</t>
  </si>
  <si>
    <t>Hagamos Algo Asociación para el Desarrollo Integral de Grupos Vulnerables con Perspectiva de Género A.C.</t>
  </si>
  <si>
    <t>Jóvenes por una Conciencia Colectiva A.C.</t>
  </si>
  <si>
    <t>Fundación Xilu Xahui. Apoyo al Desarrollo Integral Sustentable A.C.</t>
  </si>
  <si>
    <t>SUPERA Capacitación y Desarrollo A.C.</t>
  </si>
  <si>
    <t>Gente Diversa de Baja California A.C.</t>
  </si>
  <si>
    <t>Equipos Feministas A.C.</t>
  </si>
  <si>
    <t>Anide-Puebla A.C.</t>
  </si>
  <si>
    <t>Centro de Atención a la Mujer Trabajadora de Chihuahua A.C.</t>
  </si>
  <si>
    <t>Equidad y Autonomía en Movimiento A.C.</t>
  </si>
  <si>
    <t>Manantiales de Justicia A.C.</t>
  </si>
  <si>
    <t>Colectivo México Solidario A.C.</t>
  </si>
  <si>
    <t>Haaz y Asociados Consultores A. C.</t>
  </si>
  <si>
    <t>Nakaban Compromiso y Conciencia Ciudadana A.C.</t>
  </si>
  <si>
    <t>Organización de Mujeres Unidas Siempre por el Aprendizaje A.C.</t>
  </si>
  <si>
    <t>Ubii-Fam A.C.</t>
  </si>
  <si>
    <t>Alas para Crear A.C.</t>
  </si>
  <si>
    <t>Ecos de la Tierra Proyectos Productivos y Medio Ambiente A.C.</t>
  </si>
  <si>
    <t>Iniciativa Tesla A. C.</t>
  </si>
  <si>
    <t>Grupo para Promover la Educacion y el Desarrollo Sustentable A.C.</t>
  </si>
  <si>
    <t>Comunicación Intercambio y Desarrollo Humano en América Latina Asociación Civil (CIDHAL, A. C.)</t>
  </si>
  <si>
    <t>Centro de Innovación y Desarrollo Emprendedor Huaxyacac A.C.</t>
  </si>
  <si>
    <t>Colectiva Ciudad y Género A.C.</t>
  </si>
  <si>
    <t>Café Ciudadano en Defensa de los Derechos Humanos A.C.</t>
  </si>
  <si>
    <t>Organización Autogestivo de la Montaña A.C.</t>
  </si>
  <si>
    <t>Centro de Experimentación para el Desarrollo Comunitario Tzeltal A.C.</t>
  </si>
  <si>
    <t>Fundación Universidad Autónoma de Tlaxcala A.C.</t>
  </si>
  <si>
    <t>Colectivo Grépolis A.C.</t>
  </si>
  <si>
    <t>Hueyi Tonal, S.C.</t>
  </si>
  <si>
    <t>Centro de Apoyo para el Movimiento Popular de Occidente A. C.</t>
  </si>
  <si>
    <t>Ciudadanía para la Integración Social A.C.</t>
  </si>
  <si>
    <t>Tlachtli Vertice Hidalguense A.C.</t>
  </si>
  <si>
    <t>Espiral por la Vida A.C.</t>
  </si>
  <si>
    <t>Fundación Antiga A. C.</t>
  </si>
  <si>
    <t>Centro de Acciones para la Estabilidad Social  A.C</t>
  </si>
  <si>
    <t>Misión Emerge Agaides A.C.</t>
  </si>
  <si>
    <t>Servicios a la Juventud A.C.</t>
  </si>
  <si>
    <t>Arkemetría Social A.C.</t>
  </si>
  <si>
    <t>Fundación Brazos Firmes, A.C.</t>
  </si>
  <si>
    <t>Pro-Equidad Durango, A.C.</t>
  </si>
  <si>
    <t>Seguridad Jurídica para Todos A.C.</t>
  </si>
  <si>
    <t>Centro para el Desarrollo Igualitario y los Derechos Humanos, CEDIDH, A.C.</t>
  </si>
  <si>
    <t>Construyendo Acciones para el Desarrollo y la Igualdad CONADI A.C.</t>
  </si>
  <si>
    <t>Iniciativa Ciudadana y Desarrollo Social INCIDE Social A. C.</t>
  </si>
  <si>
    <t>Red de Apoyo a Mujeres Municipalistas A.C.</t>
  </si>
  <si>
    <t>Servicio Desarrollo y Paz Huasteca Potosina A.C.</t>
  </si>
  <si>
    <t>Jóvenes Articulando Territorios A.C.</t>
  </si>
  <si>
    <t>Alianza Garantizar a Mujeres y Hombres la Igualdad en el Goce de todos los Derechos Humanos A.C.</t>
  </si>
  <si>
    <t>Instituto de Innovación y Tecnologías Educativas A.C.</t>
  </si>
  <si>
    <t>Mujeres por la Justicia Social: Atala Apodaca A.C.</t>
  </si>
  <si>
    <t>Fecha incorrecta</t>
  </si>
  <si>
    <t>Gastos de viaje o viáticos fuera del país</t>
  </si>
  <si>
    <t>Folio Fiscal o Núm. De Factura</t>
  </si>
  <si>
    <t>Proveedor
(Emisor de la Factura o Recibo de apoyo)</t>
  </si>
  <si>
    <t>Concepto (Descripción del CFDI)</t>
  </si>
  <si>
    <t>Insumos de papeleria</t>
  </si>
  <si>
    <t>Productos entregables</t>
  </si>
  <si>
    <t>INCIDENCIAS (para ser llenado por personal del INE)</t>
  </si>
  <si>
    <t>Información adicional para justificar el CFDI o el recibo de apoyo</t>
  </si>
  <si>
    <t>Seminario</t>
  </si>
  <si>
    <t xml:space="preserve">Actividades </t>
  </si>
  <si>
    <t>Agenda Ciudadana por el Desarrollo y la Corresponsabilidad Social A.C.</t>
  </si>
  <si>
    <t>N/A</t>
  </si>
  <si>
    <t>Comité de Seguimiento</t>
  </si>
  <si>
    <t>Conferencia</t>
  </si>
  <si>
    <t>Encuentro</t>
  </si>
  <si>
    <t>Encuesta</t>
  </si>
  <si>
    <t>Entrevista</t>
  </si>
  <si>
    <t>Monitoreo de trabajo a los planteles educativos</t>
  </si>
  <si>
    <t>Obra de teatro</t>
  </si>
  <si>
    <t>Reportaje</t>
  </si>
  <si>
    <t>Investigación y análisis documental</t>
  </si>
  <si>
    <t>Evaluación</t>
  </si>
  <si>
    <t>Monitoreo a Instituciones Electorales y medios de comunicación (investigación)</t>
  </si>
  <si>
    <t>Concurso de debate</t>
  </si>
  <si>
    <t>Diplomado</t>
  </si>
  <si>
    <t>Nombre y firma del Responsable del proyecto</t>
  </si>
  <si>
    <t>CONTRASEÑAS</t>
  </si>
  <si>
    <t>INE0001</t>
  </si>
  <si>
    <t>INE0002</t>
  </si>
  <si>
    <t>INE0004</t>
  </si>
  <si>
    <t>INE0046</t>
  </si>
  <si>
    <t>INE0007</t>
  </si>
  <si>
    <t>INE0003</t>
  </si>
  <si>
    <t>INE0005</t>
  </si>
  <si>
    <t>INE0006</t>
  </si>
  <si>
    <t>INE0008</t>
  </si>
  <si>
    <t>INE0009</t>
  </si>
  <si>
    <t>INE0010</t>
  </si>
  <si>
    <t>INE0011</t>
  </si>
  <si>
    <t>INE0012</t>
  </si>
  <si>
    <t>INE0013</t>
  </si>
  <si>
    <t>INE0014</t>
  </si>
  <si>
    <t>INE0015</t>
  </si>
  <si>
    <t>INE0016</t>
  </si>
  <si>
    <t>INE0017</t>
  </si>
  <si>
    <t>INE0018</t>
  </si>
  <si>
    <t>INE0019</t>
  </si>
  <si>
    <t>INE0020</t>
  </si>
  <si>
    <t>INE0021</t>
  </si>
  <si>
    <t>INE0022</t>
  </si>
  <si>
    <t>INE0023</t>
  </si>
  <si>
    <t>INE0024</t>
  </si>
  <si>
    <t>INE0025</t>
  </si>
  <si>
    <t>INE0026</t>
  </si>
  <si>
    <t>INE0027</t>
  </si>
  <si>
    <t>INE0028</t>
  </si>
  <si>
    <t>INE0029</t>
  </si>
  <si>
    <t>INE0030</t>
  </si>
  <si>
    <t>INE0031</t>
  </si>
  <si>
    <t>INE0032</t>
  </si>
  <si>
    <t>INE0033</t>
  </si>
  <si>
    <t>INE0034</t>
  </si>
  <si>
    <t>INE0035</t>
  </si>
  <si>
    <t>INE0036</t>
  </si>
  <si>
    <t>INE0037</t>
  </si>
  <si>
    <t>INE0038</t>
  </si>
  <si>
    <t>INE0039</t>
  </si>
  <si>
    <t>INE0040</t>
  </si>
  <si>
    <t>INE0041</t>
  </si>
  <si>
    <t>INE0042</t>
  </si>
  <si>
    <t>INE0043</t>
  </si>
  <si>
    <t>INE0044</t>
  </si>
  <si>
    <t>INE0045</t>
  </si>
  <si>
    <t>INE0047</t>
  </si>
  <si>
    <t>INE0048</t>
  </si>
  <si>
    <t>INE0049</t>
  </si>
  <si>
    <t>INE0050</t>
  </si>
  <si>
    <t>INE0051</t>
  </si>
  <si>
    <t>Acompañamiento jurídico presencial/virtual</t>
  </si>
  <si>
    <t>Asesoría y seguimiento a quejas y denuncias presencial/virtual</t>
  </si>
  <si>
    <t>Campaña de difusión digital</t>
  </si>
  <si>
    <t>Campaña de difusión presencial</t>
  </si>
  <si>
    <t>Campaña en redes sociales</t>
  </si>
  <si>
    <t>Coloquio</t>
  </si>
  <si>
    <t>Conformación de RED</t>
  </si>
  <si>
    <t>Conversatorio presencial/virtual </t>
  </si>
  <si>
    <t>Diagnóstico</t>
  </si>
  <si>
    <t>Difusión de convocatoria para sumarse al proyecto</t>
  </si>
  <si>
    <t>Diseño de curso de capacitación virtual en Google Meet</t>
  </si>
  <si>
    <t>Diseño de curso de capacitación virtual en Moodle</t>
  </si>
  <si>
    <t>Diseño de curso de capacitación virtual en Zoom</t>
  </si>
  <si>
    <t>Diseño de plataforma virtual (WhatsApp Business) </t>
  </si>
  <si>
    <t>Diseño y elaboración de diagnóstico, manual, guía, material de difusión, etc.</t>
  </si>
  <si>
    <t>Evento público presencial de los resultados o de la Agenda</t>
  </si>
  <si>
    <t>Evento público presencial de presentación del proyecto</t>
  </si>
  <si>
    <t>Evento público virtual de los resultados o de la Agenda</t>
  </si>
  <si>
    <t>Evento público virtual de presentación del proyecto</t>
  </si>
  <si>
    <t>Foro presencial/virtual</t>
  </si>
  <si>
    <t>Laboratorio de simulación electoral </t>
  </si>
  <si>
    <t>Murales comunitarios</t>
  </si>
  <si>
    <t>Observatorio presencial/virtual</t>
  </si>
  <si>
    <t>Parlamento juvenil presencial/virtual</t>
  </si>
  <si>
    <t>Reunión de trabajo con autoridades y/o de observatorio virtual/presencial</t>
  </si>
  <si>
    <t>Reunión de trabajo con partidos políticos  virtual/presencial</t>
  </si>
  <si>
    <t>Reuniones de trabajo con equipo del proyecto  virtual/presencial</t>
  </si>
  <si>
    <t>Rueda de prensa virtual/presencial</t>
  </si>
  <si>
    <t>Seguimiento de Sentencias del Tribunal Local/Federal</t>
  </si>
  <si>
    <t>Taller mixto (presencial y virtual)</t>
  </si>
  <si>
    <t>Taller presencial</t>
  </si>
  <si>
    <t>Taller virtual</t>
  </si>
  <si>
    <t>INEcpa02</t>
  </si>
  <si>
    <t>INEscd01</t>
  </si>
  <si>
    <t>INEdgi03</t>
  </si>
  <si>
    <t>INEapa04</t>
  </si>
  <si>
    <t>INEhdh06</t>
  </si>
  <si>
    <t>INEsea07</t>
  </si>
  <si>
    <t>INEpma08</t>
  </si>
  <si>
    <t>INEctm09</t>
  </si>
  <si>
    <t>INEtcd10</t>
  </si>
  <si>
    <t>INEhed11</t>
  </si>
  <si>
    <t>INEhdi12</t>
  </si>
  <si>
    <t>INEsic13</t>
  </si>
  <si>
    <t>INEgcc14</t>
  </si>
  <si>
    <t>INEagc15</t>
  </si>
  <si>
    <t>INEsmc16</t>
  </si>
  <si>
    <t>INEala17</t>
  </si>
  <si>
    <t>INEide18</t>
  </si>
  <si>
    <t>INEmpp19</t>
  </si>
  <si>
    <t>INEmae20</t>
  </si>
  <si>
    <t>INEafe21</t>
  </si>
  <si>
    <t>INEvpe22</t>
  </si>
  <si>
    <t>INEaaf23</t>
  </si>
  <si>
    <t>INEfbf24</t>
  </si>
  <si>
    <t>INEmdl25</t>
  </si>
  <si>
    <t>INEtau26</t>
  </si>
  <si>
    <t>INEsid27</t>
  </si>
  <si>
    <t>INEcbd28</t>
  </si>
  <si>
    <t>INEsde29</t>
  </si>
  <si>
    <t>INEcah30</t>
  </si>
  <si>
    <t>INEgpv31</t>
  </si>
  <si>
    <t>INEsth32</t>
  </si>
  <si>
    <t>INEsdc33</t>
  </si>
  <si>
    <t>INEati34</t>
  </si>
  <si>
    <t>INEeti35</t>
  </si>
  <si>
    <t>INEtaj36</t>
  </si>
  <si>
    <t>INEccj37</t>
  </si>
  <si>
    <t>INEajm38</t>
  </si>
  <si>
    <t>INEaem39</t>
  </si>
  <si>
    <t>INEasj40</t>
  </si>
  <si>
    <t>INEccc41</t>
  </si>
  <si>
    <t>INEmao42</t>
  </si>
  <si>
    <t>INEaum43</t>
  </si>
  <si>
    <t>INEdep44</t>
  </si>
  <si>
    <t>INEmma45</t>
  </si>
  <si>
    <t>INEtjs46</t>
  </si>
  <si>
    <t>INEppd47</t>
  </si>
  <si>
    <t>INEajs48</t>
  </si>
  <si>
    <t>INEdcs49</t>
  </si>
  <si>
    <t>INEhvt50</t>
  </si>
  <si>
    <t>INEafu51</t>
  </si>
  <si>
    <t>osc20</t>
  </si>
  <si>
    <t>Factura</t>
  </si>
  <si>
    <t>7AC45D4F-7B24-42A2-BE72-1FF294196AA5</t>
  </si>
  <si>
    <t>EMMANUEL ALFONSO CAMPOS CANCHE</t>
  </si>
  <si>
    <t>Diseño de logo y carteles de difusión proyecto INE</t>
  </si>
  <si>
    <t>Halachó</t>
  </si>
  <si>
    <t>87983726-0D3A-4E72-9E4B-4808F67581CD</t>
  </si>
  <si>
    <t>SERVICIO METROPOLITANO CAUCEL SA DE CV</t>
  </si>
  <si>
    <t>15101514 MAGNA ()</t>
  </si>
  <si>
    <t>Bertha Pech Polanco, Rosalía López Castro y Didier Ramírez Caballero</t>
  </si>
  <si>
    <t>Mérida, Yuc</t>
  </si>
  <si>
    <t>97599DC3-9095-412D-93F4-F4C296C6D644</t>
  </si>
  <si>
    <t>Halachó, Sihó, Cepeda y Sta. Ma. Acú</t>
  </si>
  <si>
    <t>40689240-CE63-0C49-A6D7-1A62A723FC70</t>
  </si>
  <si>
    <t>RESTAURANTES TOKS S.A. DE C.V.</t>
  </si>
  <si>
    <t>1 -90101501-CONSUMO DE ALIMENTOS</t>
  </si>
  <si>
    <t>AAA185EE-AAC2-48A4-83D1-37D20FD5A5AE</t>
  </si>
  <si>
    <t>MANUEL JESUS TUN CANCHE</t>
  </si>
  <si>
    <t>consumo de alimentos del dia 15 de enero de 2021</t>
  </si>
  <si>
    <t>BE29CD80-6032-4AD8-B3D9-C74F83192635</t>
  </si>
  <si>
    <t>GRUPO MASAGO S DE RL DE CV</t>
  </si>
  <si>
    <t>7A92EBE7-F5B7-4DAE-AF1A-F7B03579A5E5</t>
  </si>
  <si>
    <t>7D334CC3-8531-4A22-B79C-3219ECA711E8</t>
  </si>
  <si>
    <t>Nueva Wal Mart de México, S. de R. L. de C.V.</t>
  </si>
  <si>
    <t>ESCUDO 40P</t>
  </si>
  <si>
    <t>29 y 30-01-2021</t>
  </si>
  <si>
    <t>Recibo por Honorarios</t>
  </si>
  <si>
    <t>EAF94C91-AB34-4219-A412-1E154F2DDA74</t>
  </si>
  <si>
    <t>DIDIER JESUS RAMIREZ CABALLERO</t>
  </si>
  <si>
    <t>Honorarios de facilitador proyecto INE 2021 correspondiente al mes de enero</t>
  </si>
  <si>
    <t>Didier Jesús Ramírez Caballero</t>
  </si>
  <si>
    <t>AAA1D507-64BD-4BC2-92AD-7F88DE30D9B5</t>
  </si>
  <si>
    <t>consumo de alimentos del dia 22 de enero de 2021</t>
  </si>
  <si>
    <t>B5AB4521-F819-4E07-A319-865782244EC2</t>
  </si>
  <si>
    <t>SANDRA PARAMO SANCHEZ</t>
  </si>
  <si>
    <t>Honorarios de logística y seguimiento proyecto INE 2021 correspondiente al mes de enero</t>
  </si>
  <si>
    <t>Sandra Páramo Sánchez</t>
  </si>
  <si>
    <t>229D7D5F-4095-4AF4-9B1C-1E82B598C5A5</t>
  </si>
  <si>
    <t>TECNOMUNDO ACCESORIOS S DE RL DE CV</t>
  </si>
  <si>
    <t>CUBREBOCAS TRICAPA EMPAQUE
PLÁSTICO 50 PZAS, TERMOMETRO DIGITAL LASSER, BIDON 20LTS SANITIZANTE</t>
  </si>
  <si>
    <t>232EBD36-D174-4908-A545-7DA1DA19AF64</t>
  </si>
  <si>
    <t>Honorarios de facilitadora proyecto INE 2021 correspondiente al mes de Enero</t>
  </si>
  <si>
    <t>ROSALIA LOPEZ CASTRO</t>
  </si>
  <si>
    <t>Rosalía López Castro</t>
  </si>
  <si>
    <t>03ED3E94-5F40-44D9-A3C8-189A2D4E8CC1</t>
  </si>
  <si>
    <t>YUCAMEK, S.A. DE C.V</t>
  </si>
  <si>
    <t>24 PZ LENTES DE PR., 2 GALON GEL DE 5 LTS, 10 PZ DISPENSADORES DE GEL, PZ ATOMIZADORES</t>
  </si>
  <si>
    <t>5F2EB35F-9537-4AD4-BA26-AE02AEA2FDE1</t>
  </si>
  <si>
    <t>AGUA SABOR</t>
  </si>
  <si>
    <t>Cepeda y Sta. María Acú</t>
  </si>
  <si>
    <t>Recibo apoyo alimentos</t>
  </si>
  <si>
    <t>Importe por preparación de 40 sandwiches el 29 de enero 2021</t>
  </si>
  <si>
    <t>DEA0261D-D96A-46C6-AA6C-73F708C423E5</t>
  </si>
  <si>
    <t>SUAVEL, PAN DE CAJA, CJACQGOURMET, MCC CHIPOTLE, GV BOLSA SAN, CATSUP, LVQSO DAYS, ALP JAM PA, COSTENA RAJA, MCC MAYONESA, AGUA SABOR</t>
  </si>
  <si>
    <t>Recibo apoyo hospedaje</t>
  </si>
  <si>
    <t>Importe por cuartos en casa particular (del 29 de enero 2021 al 30 de enero 2021)</t>
  </si>
  <si>
    <t>E7B471B4-E53C-4AEC-9109-6F13A866D5E9</t>
  </si>
  <si>
    <t>OFIX S.A. de C.V.</t>
  </si>
  <si>
    <t>LAPTOP DELL INSPIRON 15 I3505 15.6 AMD RYZEN5 3450U,8GB,256GB,WIN10HOME</t>
  </si>
  <si>
    <t>2021 enero</t>
  </si>
  <si>
    <t>El equipo se destinará para las labores del proyecto</t>
  </si>
  <si>
    <t>B6D6C0D9-4577-4EAD-ABB9-07E2F0A69B4B</t>
  </si>
  <si>
    <t>MARIA ELENA CRISTERNA MORENO</t>
  </si>
  <si>
    <t>Consumo de Alimentos</t>
  </si>
  <si>
    <t>Importe por preparación de 40 sandwiches el 30 de enero 2021</t>
  </si>
  <si>
    <t>Sihó, Halachó</t>
  </si>
  <si>
    <t>Reuniones informativas y de organización con autoridades comunitarias para la conformación de grupos de trabajo</t>
  </si>
  <si>
    <t>AC0D45B3-6EE5-4E91-83B1-14FE41DC0FD4</t>
  </si>
  <si>
    <t>0CBD81F7-7C06-489F-85BE-C79AE230C18F</t>
  </si>
  <si>
    <t>15101514 MAGNA (</t>
  </si>
  <si>
    <t>B20C0D6B-5B2D-411A-80A1-AFB315C3229E</t>
  </si>
  <si>
    <t>COMERCIALIZADORA DE EQUIPOS TECNOLOGICOS Y LAPS</t>
  </si>
  <si>
    <t>TONER STYLOS TECH MOD TN410, TONER GENERICO BROTHER, TONER COMPATIBLE CE285A</t>
  </si>
  <si>
    <t>Bertha Maribel Pech Polanco</t>
  </si>
  <si>
    <t>Importe para varios alimentos de trabajo de campo en el mes de enero 2021</t>
  </si>
  <si>
    <t>Bertha Pech Polanco</t>
  </si>
  <si>
    <t>El rubro es para los gastos de alimentación de la coordinadora del proyecto durante la ejecución de las acciones del mes de enero 2021</t>
  </si>
  <si>
    <t>El rubro es para los gastos de alimentación de la facilitadora del proyecto durante la ejecución de las acciones del mes de enero 2021</t>
  </si>
  <si>
    <t>636A5ABC-9C3A-7C47-9562-23CDDEC62AF0</t>
  </si>
  <si>
    <t>OFFICE DEPOT DE MEXICO S.A. DE C.V.</t>
  </si>
  <si>
    <t>CAJA P/ARCHIVO CARTA, NOTAS POST-IT RAYAS AM 4X6/PZA, NOTAS POST-IT RAYA U3X3 50H/3P, NOTAS OD 3X3 NEON C/500, NOTAS POST-IT NEO 3X3 75HPAQ/5, NOTAS POST-IT TROPIC BR3X3 90H, NOTAS POST-IT SS NEW YORK, NOTAS POST-IT ELE GLOW 3X3 90H, COJIN P/SELLOS METALICO CHICO, BOLIG 1MM MD SURT C/12, MARC EXP BORR Y LIQ, CLIP OFFICE DEPOT 32800 MULTI, ETIQ 50X100 C/80 20 HJS, CUTTER OFFICE DEPOT 29 AMARI, CINTA EMPAQUE TUK TRANSP 48X50, TINTA PARA SELLOS NG, MARC AQUACOLOR EST C/12, LAPIZ ADHESIVO OD 43937 B, TABLA COLOR ROJO, BLOCK HOJAS P/ROTAFOLIO AZ, BLOCK HOJAS P/ROTAFOLIO ECOL, PAPEL VISION BOND CARTA C/500</t>
  </si>
  <si>
    <t>2BBEC9BB-A1E7-8249-8493-242963C77802</t>
  </si>
  <si>
    <t>GUANTE DESECHABLE VINILO C/50, TAPETE SANITIZANTE LICA</t>
  </si>
  <si>
    <t>9553F5D7-DB3D-D045-AD09-27EB03CC9E95</t>
  </si>
  <si>
    <t>CONSUMO DE ALIMENTOS</t>
  </si>
  <si>
    <t>Bertha Pech Polanco, Rosalía López Castro, Didier Ramírez Caballero y Mayra San Román Ek Tec</t>
  </si>
  <si>
    <t>3DFD974E-C0C4-9145-B75B-8501F79CD504</t>
  </si>
  <si>
    <t>ABB203C5-75FD-4822-A71B-0440BBB1D0A8</t>
  </si>
  <si>
    <t>12 y 13 febrero 2021</t>
  </si>
  <si>
    <t>D1EB90C5-C6F6-4AE3-8C61-BC7778FFF916</t>
  </si>
  <si>
    <t>15101514 MAGNA (61413800), 15101514 MAGNA (61413810), 15101514 MAGNA (61413820), 15101514 MAGNA (61413830), 15101514 MAGNA (61413840), 15101514 MAGNA (61413850), 15101514 MAGNA (61413860), 15101514 MAGNA (61413870), 15101514 MAGNA (61406510), 15101514 MAGNA (61391350)</t>
  </si>
  <si>
    <t>Realización del foro participativo de consulta con las mujeres mayas de Halachó</t>
  </si>
  <si>
    <t>D98AED46-6CD0-11EB-BCEA-00155D014009</t>
  </si>
  <si>
    <t>Cuauhtemoc Artemio Moreno Cabrera</t>
  </si>
  <si>
    <t>3 microvideos bilingues del proyecto INE.</t>
  </si>
  <si>
    <t>Producción de un microvideo de la presentación del proyecto y Producción de cuatro micro-videos respecto a la importancia de la participación de las mujeres mayas en los procesos electorales y los obstáculos que se presentan durante su participación.</t>
  </si>
  <si>
    <t>Mayra San Román Ek Tec</t>
  </si>
  <si>
    <t>Importe por apoyo de transporte de Calcehtok a Halachó por asistencia a foro participativo</t>
  </si>
  <si>
    <t>Calcehtok</t>
  </si>
  <si>
    <t>Recibo apoyo traslado</t>
  </si>
  <si>
    <t>Importe por apoyo de transporte de Halachó a Santa María Acú por asistencia a foro participativo</t>
  </si>
  <si>
    <t>Santa María Acú</t>
  </si>
  <si>
    <t>A74337A6-8179-4273-BD0B-74D8A555DB09</t>
  </si>
  <si>
    <t xml:space="preserve">15101515 PREMIUM (61389340), 15101515 PREMIUM (61389410), 15101515 PREMIUM (61389430), 15101515 PREMIUM (61389510), 15101515 PREMIUM (61389580), 15101515 PREMIUM (61389680), 15101515 PREMIUM (61389710), 15101515 PREMIUM (61390060), 15101514 MAGNA (61413900), 15101514 MAGNA (61413920), 15101514 MAGNA (61413930), 15101515 PREMIUM (61413950),  </t>
  </si>
  <si>
    <t>Realización del foro participativo de consulta con las mujeres mayas de Santa María Halachó.</t>
  </si>
  <si>
    <t>Importe por renta de cuatro habitaciones individuales (Del 12 de febrero 2021 al 13 de febrero 2021)</t>
  </si>
  <si>
    <t>Bertha Pech Polanco, Rosalía López Castro, Didier Ramírez Caballero y Raymundo Mina Lozano</t>
  </si>
  <si>
    <t>3f15f19a-1064-42b2-b81b-262b24e7f0be</t>
  </si>
  <si>
    <t>Jorge Augusto Salazar Poot</t>
  </si>
  <si>
    <t>Coffee break para 60 personas (box lunch)</t>
  </si>
  <si>
    <t>Halachó y Sta María Acú</t>
  </si>
  <si>
    <t>Halachó y Sta. Ma. Acú</t>
  </si>
  <si>
    <t>AAA17F7D-AC00-49BA-A130-588EF6B0EB7A</t>
  </si>
  <si>
    <t>consumo de alimentos del dia 13 de febrero de 2021</t>
  </si>
  <si>
    <t>2201D04C-1C04-4C86-BCE3-8973B5AD7174</t>
  </si>
  <si>
    <t>AGUA NATURAL, GV VASO, GV AGUA 237</t>
  </si>
  <si>
    <t>Realización del foro participativo de consulta con las mujeres mayas de Cepeda Halachó.</t>
  </si>
  <si>
    <t>Cepeda</t>
  </si>
  <si>
    <t>19 y 20-02-2021</t>
  </si>
  <si>
    <t>Cepeda y Sihó</t>
  </si>
  <si>
    <t>FDC7A41C-ECF5-400A-BE07-F6CD234E354D</t>
  </si>
  <si>
    <t>15101515 PREMIUM (61451520), 15101514 MAGNA (61451560), 15101515 PREMIUM (61451580), 15101515 PREMIUM (61451610), 15101514 MAGNA (61451630), 15101515 PREMIUM (61451650), 15101515 PREMIUM (61451670), 15101515 PREMIUM (61451690), 15101514 MAGNA (61451700), 15101515 PREMIUM (61451710), 15101514 MAGNA (61451720), 15101514 MAGNA (61451730), 15101515 PREMIUM (61451790), 15101514 MAGNA (61451810), 15101514 MAGNA (61451840), 15101514 MAGNA (61454070), 15101514 MAGNA (61462930)</t>
  </si>
  <si>
    <t>Bertha Pech Polanco, Rosalía López Castro, Didier Ramírez Caballero, Raymundo Mina Lozano y Alejandro Zarza Gurbiel</t>
  </si>
  <si>
    <t>Importe por renta de cuatro habitaciones individuales (Del 19 de febrero 20201 al 20 de febrero 2021)</t>
  </si>
  <si>
    <t>25BBE381-AE4B-45FD-A0A0-96320B3F0D79</t>
  </si>
  <si>
    <t>JUAN MANUEL TUT CARRILLO</t>
  </si>
  <si>
    <t>Coffee break para 30 personas (box lunch)</t>
  </si>
  <si>
    <t>71503530-31c5-4e72-8bd2-d92cebbd93fc</t>
  </si>
  <si>
    <t>Realización del foro participativo de consulta con las mujeres mayas de San Antonio Sihó</t>
  </si>
  <si>
    <t>Importe por transporte de Halachó a San Antonio Sihó para participación el foro</t>
  </si>
  <si>
    <t>María Lizzi Colli Tucuch, Flory Karey Ku Tzec y Julia Carolina Chay Ku</t>
  </si>
  <si>
    <t>Sihó</t>
  </si>
  <si>
    <t>6CAFAE0E-95F0-40DF-ABC1-BB4D2ED4E263</t>
  </si>
  <si>
    <t>Honorarios de facilitador proyecto INE 2021 correspondiente al mes de febrer o</t>
  </si>
  <si>
    <t>B6D01AC7-DC88-48AF-B7E8-8605A62A5A52</t>
  </si>
  <si>
    <t>Honorarios de facilitadora proyecto INE 2021 correspondiente al mes de Febrero</t>
  </si>
  <si>
    <t>5988C9E2-E260-4594-AD19-1C9BF53E1E2F</t>
  </si>
  <si>
    <t>Honorarios de logística y seguimiento proyecto INE 2021 correspondiente al mes febrero</t>
  </si>
  <si>
    <t>F24A1C28-93AE-42F0-966A-2E78E91E1ED6</t>
  </si>
  <si>
    <t>HONORARIOS POR LA COORDINACION DEL PROYECTO INE CORRES
PONDIENTE AL MES DE ENERO Y FEBRERO DE 2021</t>
  </si>
  <si>
    <t>E952D56A-F40F-8848-8B05-B2F61255D14B</t>
  </si>
  <si>
    <t>90101501-CONSUMO DE ALIMENTOS</t>
  </si>
  <si>
    <t>C77D223D-529D-4D92-8AD8-70E000DEFF48</t>
  </si>
  <si>
    <t>15101514 MAGNA (61452400), MAGNA (61452420), MAGNA (61452440), MAGNA (61452470), MAGNA (61452520), MAGNA (61452620), MAGNA (61452650), MAGNA (61452680), MAGNA (61452800), MAGNA (61452820), MAGNA (61480950)</t>
  </si>
  <si>
    <t>Producción de dos micro-videos respecto a la importancia de la participación de las mujeres mayas en los procesos electorales y los obstáculos que se presentan durante su participación.</t>
  </si>
  <si>
    <t>AAA1B2E7-3123-43AD-AFB7-429D857F1058</t>
  </si>
  <si>
    <t>consumo de alimentos del dia 27 de febrero de 2021</t>
  </si>
  <si>
    <t>Importe por varios alimentos de trabajo de campo en el mes de febrero 2021 (organización de foros en Halachó y comisarías)</t>
  </si>
  <si>
    <t>Severina Kantú Mena, Ana Cecilia Keb Mis y Reyna de los Ángeles Méndez Paredes</t>
  </si>
  <si>
    <t>0AF96A66-E803-479D-AAF0-2361810E1636</t>
  </si>
  <si>
    <t>tapete de secado con 1l de sanitizer bio</t>
  </si>
  <si>
    <t>ANGELA GABRIELA LARENA ESPAÑA</t>
  </si>
  <si>
    <t>Importe por alimentos para cinco personas (empanadas y aguas frescas)</t>
  </si>
  <si>
    <t>Olda Evelia Huchim Tzec, Guadalupe Canul Fernández, Ligia Margarita Dzul Ku, Bertha Pech Polanco y Didier Ramírez Caballero</t>
  </si>
  <si>
    <t>D68CAE0D-51E2-4D3B- A0E9-B92BF41E8EA6</t>
  </si>
  <si>
    <t>Importe por alimentos para cinco personas (pibes de pollo y aguas frescas)</t>
  </si>
  <si>
    <t>Reunión de trabajo para grabar microvideo</t>
  </si>
  <si>
    <t>Elsa Yolanda Ku Huchim, Alejandro Zarza Gurbiel, Rosalía López Castro, Didier Ramírez Caballero y Bertha Pech Planco</t>
  </si>
  <si>
    <t>9BCD02CD-5E2F-405C-BFC7-78CF9639FEA0</t>
  </si>
  <si>
    <t>Realización de entrevistas para la producción del micro-vídeo pendiente en Halachó, Yuc, respecto a la importancia de la participación de las mujeres mayas en los procesos electorales</t>
  </si>
  <si>
    <t>19 y 20-03-2021</t>
  </si>
  <si>
    <t>3EF9F0B1-99E0-9A44-8A2F-49027CE0883F</t>
  </si>
  <si>
    <t>D663A6B3-9ABC-44B6-9EC7-3FD00A961FA7</t>
  </si>
  <si>
    <t>PRISMA PRINTING SOLUTIONS S DE RL DE CV</t>
  </si>
  <si>
    <t>LONA FRONT
BRILLANTE</t>
  </si>
  <si>
    <t>AAA17CD5-3349-4F48-BD49-8929E20E7EC5</t>
  </si>
  <si>
    <t>consumo de alimentos del dia 19 de marzo de 2021</t>
  </si>
  <si>
    <t>3A0A9C9D-D5B7-4931-A1B6-82447FEEBE1E</t>
  </si>
  <si>
    <t>Honorarios de facilitadora proyecto INE 2021 correspondiente al Mes de Marzo</t>
  </si>
  <si>
    <t>C1C9CC55-B435-422A-AA7B-C06C0640143F</t>
  </si>
  <si>
    <t>BERTHA MARIBEL PECH POLANCO</t>
  </si>
  <si>
    <t>HONORARIOS POR LA COORDINACION DEL PROYECTO INE CORRES
PONDIENTE AL MES DE MARZO 2021</t>
  </si>
  <si>
    <t>4616442B-1E89-405E-9F45-B8610DB8490E</t>
  </si>
  <si>
    <t>Honorarios de facilitador proyecto INE 2021correspondiente al mes de marzo</t>
  </si>
  <si>
    <t>251C4842-D694-498D-9454-1EDBF8CE7210</t>
  </si>
  <si>
    <t>Honorarios de logística y seguimiento proyecto INE 2021 correspondiente al mes
de marzo</t>
  </si>
  <si>
    <t>973efede-a842-4ecd-bcc1-4526bd9d76f5</t>
  </si>
  <si>
    <t>Coffee break para 23 personas (box lunch)</t>
  </si>
  <si>
    <t>6E366077-6431-3640-964E-5C7D7A7B1497</t>
  </si>
  <si>
    <t>Bertha Pech Polanco, Rosalía López Castro, Mayra San Román EK Tec, Didier Ramírez Caballero</t>
  </si>
  <si>
    <t>C7E3FBC4-9273-49E1-AA3B-F4779280AFC3</t>
  </si>
  <si>
    <t>15101514 MAGNA (61621470), 15101515 PREMIUM (61621480), 15101514 MAGNA (61621490), 15101514 MAGNA (61621520), 15101515 PREMIUM (61621530), 15101514 MAGNA (61621540), 15101515 PREMIUM (61621560), 15101515 PREMIUM (61621570), 15101515 PREMIUM (61621580), 15101514 MAGNA (61727550)</t>
  </si>
  <si>
    <t>Bertha Pech Polanco, Rosalía López Castro, Didier Ramírez Caballero y Alejandro Zarza Gurbiel</t>
  </si>
  <si>
    <t>Importe por renta de cuatro habitaciones individuales (Del 26 al 27 de marzo de 2021)</t>
  </si>
  <si>
    <t>26 y 27-03-2021</t>
  </si>
  <si>
    <t>Importe por apoyo de transporte de Calcehtok a Halachó por asistencia a foro de retroalimentanció</t>
  </si>
  <si>
    <t>AAA11334-0FCC-4841-BD24-27D933041BF1</t>
  </si>
  <si>
    <t>consumo de alimentos del dia 27 de marzo de 2021</t>
  </si>
  <si>
    <t>Importe para varios alimentos de trabajo de campo en el mes de marzo 2021 (organización de devolución de resultados de foros)</t>
  </si>
  <si>
    <t>Importe para varios alimentos de trabajo de campor en el mes de marzo 2021 (organización de devolución de resultados de foros)</t>
  </si>
  <si>
    <t>1C377211-92F0-48B8-A568-AA28C205131A</t>
  </si>
  <si>
    <t>15101514 MAGNA (61866030), 15101514 MAGNA (61866050), 15101514 MAGNA (61876520)</t>
  </si>
  <si>
    <t>9 y 10 abril 2021</t>
  </si>
  <si>
    <t>Foro de devolución de los resultados de los foros participativos realizados en el mes de febrero para su retroalimentación en Santa Ma. Acú y San Antonio Sihó.</t>
  </si>
  <si>
    <t>A86FEE6C-7F5D-5746-B202-55A2C2DDEEC3</t>
  </si>
  <si>
    <t>Importe por alimentos para cuatro personas (tilapanas fritas y aguas frescas)</t>
  </si>
  <si>
    <t>Logística de devolución de los resultados de la agenda en Santa María Acú y Cepeda para su retroalimentación.</t>
  </si>
  <si>
    <t>Bertha Pech Polanco, Rosalía López Castros, Didier Ramírez Caballero y Mayra San Román Ek Tec</t>
  </si>
  <si>
    <t>E47D65EB-16FA-4C49-BB39-9E54ABED2D02</t>
  </si>
  <si>
    <t>ELECTROLIT, GV VASO, AGUA GREAT, GV PACK, HIELO</t>
  </si>
  <si>
    <t>San Antonio Sihó y Santa María Acú</t>
  </si>
  <si>
    <t>A3FF047D-C8AA-4839-BD26-2E154DFD9F1F</t>
  </si>
  <si>
    <t>15101515 PREMIUM (61894960), 15101514 MAGNA (61894970), 15101514 MAGNA (61894990), 15101514 MAGNA (61895010), 15101514 MAGNA (61895060), 15101514 MAGNA (61895070), 15101514 MAGNA (61895080), 15101515 PREMIUM (61895090), 15101514 MAGNA (61895110), 15101514 MAGNA (61895130)</t>
  </si>
  <si>
    <t>Importe por apoyo de transporte de Calcehtok a Halachó por asistencia a foro de validación participativa con mujeres mayas</t>
  </si>
  <si>
    <t>Importe por renta por cuatro habitaciones individuales (del 9 de abril 2021 al 10 abril 2021)</t>
  </si>
  <si>
    <t>160a1eef-3e76-4d4f-9275-74882b2b8d41</t>
  </si>
  <si>
    <t>Coffee break del 9 y 10 de abril de 2021 (box lunch para
48 personas).</t>
  </si>
  <si>
    <t>AAA16B91-4BB8-4957-AB5B-7A5FEC25D5BD</t>
  </si>
  <si>
    <t>consumo de alimentos del dia 9 de abril de 2021</t>
  </si>
  <si>
    <t>D4D5B2DE-34D7-9845-A6C2-16722443A3FA</t>
  </si>
  <si>
    <t>16 y 17 abril 2021</t>
  </si>
  <si>
    <t>Cepeda y Halachó</t>
  </si>
  <si>
    <t>Foro de devolución de los resultados de los foros participativos realizados en el mes de febrero para su retroalimentación en Cepeda.</t>
  </si>
  <si>
    <t>CBC07464-5FD2-414D- 9CDF-3CBEE5A16FAC</t>
  </si>
  <si>
    <t>15101514 MAGNA (61880770), 15101514 MAGNA (61880790), 15101514 MAGNA (61880800), 15101514 MAGNA (61880820), 15101514 MAGNA (61880970), 15101514 MAGNA (61880980), 15101514 MAGNA (61881040), 15101514 MAGNA (61881780), 15101514 MAGNA (61929080)</t>
  </si>
  <si>
    <t>Importe por renta por tres habitaciones indivuduales (del 16 de abril 2021 al 17 de abril 2021)</t>
  </si>
  <si>
    <t>Importe por flete de Halachó a Cepeda de tres personas para participar en el foro de validación participativa</t>
  </si>
  <si>
    <t>Juanita Isabel Cauich Osalde, Reyna de los Ángelres Méndez Paredes y Severina Kanton Mena</t>
  </si>
  <si>
    <t>0bf44503-a150-42cf-a7a2-8f8844c387a0</t>
  </si>
  <si>
    <t>16 de abril de 2021 (box lunch para 20 personas).</t>
  </si>
  <si>
    <t>PLAN RESORTS, SA DE CV</t>
  </si>
  <si>
    <t>CONSUMO DE ALIMENTOS Y BEBIDAS EN EL RESTAURANTE</t>
  </si>
  <si>
    <t>Reunión de integración de Comité de participación ciudadana Mujeres primer Halachó 2021</t>
  </si>
  <si>
    <t>6D89F19A-89C4-4179-8DE5-317C0E90AC4E</t>
  </si>
  <si>
    <t>189B9FA8-91F8-C641-92E7-0D0448417AA5</t>
  </si>
  <si>
    <t>Reunión de sistematización y planeación del equipo Yucatán</t>
  </si>
  <si>
    <t>48292C1D-DA54-4279-9F87-B0ED4B239E20</t>
  </si>
  <si>
    <t>15101514 MAGNA (61882680), 15101514 MAGNA (61882700), 15101514 MAGNA (61882730), 15101514 MAGNA (61882740), 15101514 MAGNA (61882750), 15101514 MAGNA (61882770), 15101514 MAGNA (61882790), 15101514 MAGNA (61882800), 15101514 MAGNA (61882810), 15101514 MAGNA (61882820)</t>
  </si>
  <si>
    <t>Devolución de la versión final de los microvideos en San Antonio Sihó y Santa Ma. Acú, así como en Halachó</t>
  </si>
  <si>
    <t>8AE734D7-4497-2B4A-BF4A-05E35C1827AA</t>
  </si>
  <si>
    <t>B9BE8D8E-4DE5-4E45-BB23-0B88AEC82370</t>
  </si>
  <si>
    <t>HONORARIOS POR LA COORDINACION DEL PROYECTO INE CORRESPONDIENTE AL MES DE ABRIL DE 2021</t>
  </si>
  <si>
    <t>D10E1346-0297-4F45-8096-9F293EAB2EC2</t>
  </si>
  <si>
    <t>Honorarios de facilitador proyecto INE 2021 correspondiente al mes de abril</t>
  </si>
  <si>
    <t>0C616EF8-46A7-4095-94FF-30587047B11F</t>
  </si>
  <si>
    <t>Honorarios de facilitadora proyecto INE 2021 correspondiente al mes de Abril</t>
  </si>
  <si>
    <t>519203A2-5560-411D-A691-AF7F1425FDD0</t>
  </si>
  <si>
    <t>Honorarios de logística y seguimiento proyecto INE correspondiente al mes de abril 2021</t>
  </si>
  <si>
    <t>Importe para varios alimentos de trabajo de campo en el mes de abril 2021 (organización de devolución de resultados de foros)</t>
  </si>
  <si>
    <t>963DEA95-D707-453E-8972-19685933B3BB</t>
  </si>
  <si>
    <t xml:space="preserve">KIT SALUD VIKA, KN95 NEGRO INDIVIDUALES CON AJUSTE NASAL OCULTO, KN95 MORADO INDIVIDUAL CON
AJUSTE NASAL OCULTO, KN95 AZUL INDIVIDUAL CON
AJUSTE NASAL OCULTO, KN95 INDIVIDUAL VERDE LIMON, FUMIGADOR DOMÉSTICO MANUAL 2
LT </t>
  </si>
  <si>
    <t>E4A22899-6899-498E-8E5B-566B93A7F711</t>
  </si>
  <si>
    <t>TONER HP CE285A/CB436 REMANUFACTURADO NEGRO</t>
  </si>
  <si>
    <t>Abraham Ramírez Antuña</t>
  </si>
  <si>
    <t>8D585C98-AC3E-11EB-8A30-00155D014009</t>
  </si>
  <si>
    <t>Complemento de producción por la realizaciónde 4 microvideos del proyecto INE ClaveProdServ - 82131603 - Servicios de producción de vídeos</t>
  </si>
  <si>
    <t>357D58A9-14E5-41DC-BA6C-9F419F053CE8</t>
  </si>
  <si>
    <t>15101514 MAGNA (62114800), 15101514 MAGNA (62114880), 15101514 MAGNA (62114900), 15101514 MAGNA (62115000), 15101514 MAGNA (62115340), 15101514 MAGNA (62115350), 15101514 MAGNA (62115380), 15101514 MAGNA (62115530), 15101514 MAGNA (62115560), 15101514 MAGNA (62115580), 15101514 MAGNA (62115630), 15101514 MAGNA (62115660), 15101514 MAGNA (62115690), 15101514 MAGNA (62120760), 15101514 MAGNA (62126520)</t>
  </si>
  <si>
    <t>28 y 29 de mayo</t>
  </si>
  <si>
    <t>DC2E91FD-BF59-4275-ADB3-0E2DAF8E5641</t>
  </si>
  <si>
    <t>MICHAEL COVIAN BENITES</t>
  </si>
  <si>
    <t>Diseño editorial y revisión de estilo para la agenda municipal del género del
proyecto INE.</t>
  </si>
  <si>
    <t>Importe por alimentos para ocho personas (panuchos y aguas frescas)</t>
  </si>
  <si>
    <t>Preparativos para cierre</t>
  </si>
  <si>
    <t>Reunión de organización, cierre del proyecto</t>
  </si>
  <si>
    <t>5C2B6648-7935-4C6C-A666-D1CE6D1FF0BD</t>
  </si>
  <si>
    <t>15101514 MAGNA (62130230), 15101514 MAGNA (62130250), 15101514 MAGNA (62130270), 15101514 MAGNA (62130280), 15101514 MAGNA (62130290), 15101514 MAGNA (62130310), 15101514 MAGNA (62130340), 15101514 MAGNA (62130350), 15101514 MAGNA (62130360), 15101514 MAGNA (62130380), 15101514 MAGNA (62132280), 15101514 MAGNA (62132330), 15101514 MAGNA (62132340), 15101514 MAGNA (62132250), 15101514 MAGNA (62130330), 15101514 MAGNA (62134820)</t>
  </si>
  <si>
    <t>8C0DFE4C-43A1-480E-A72C-4EA798434D70</t>
  </si>
  <si>
    <t>Honorarios de facilitador proyecto INE 2021 correspondiente al mes de mayo</t>
  </si>
  <si>
    <t>E4D8FF91-4748-48DA-85B7-D1BBD8ECD83F</t>
  </si>
  <si>
    <t>Honorarios de facilitadora proyecto INE 2021 correspondiente al mes de Mayo</t>
  </si>
  <si>
    <t>FC275764-6FE5-4F2E-878B-D83E750D126A</t>
  </si>
  <si>
    <t>a608e26b-906f-4cfc-b70b-eabdeb3bf2e1</t>
  </si>
  <si>
    <t>Coffee break del 29 de mayo de 2021 (bocadillos y
comida para 45 personas).</t>
  </si>
  <si>
    <t>29 de mayo</t>
  </si>
  <si>
    <t>28 de mayo</t>
  </si>
  <si>
    <t>AAA1A4B4-5755-49C4-A189-79BE202A8A73</t>
  </si>
  <si>
    <t>Coffee break del 28 de mayo de 2021 (comida para 45 personas).</t>
  </si>
  <si>
    <t>2AF20412-901C-4FE2-9FB4-010996CEA395</t>
  </si>
  <si>
    <t>Honorarios de logística y seguimiento proyecto INE correspondiente al mes de mayo 2021</t>
  </si>
  <si>
    <t>AAA190F4-4C10-402B-B9C4-DBB98B3169F9</t>
  </si>
  <si>
    <t>renta de local</t>
  </si>
  <si>
    <t>30C154E6-62C8-4ED6-AA4A-5F3101C440B8</t>
  </si>
  <si>
    <t>LONA FRONT BRILLANTE FT-4P IMPRESIÓN LASER A COLOR TAMAÑO TABLOIDE DE 1 VISTA</t>
  </si>
  <si>
    <t>AFAB66B3-A004-49BC-AD8D-2BD068D58B08</t>
  </si>
  <si>
    <t>HONORARIO POR LA COORDINACION DEL PROYECTO INE CORRESPONDIENTE AL MES DE MAYO 2021.</t>
  </si>
  <si>
    <t>AAA1291C-993F-4CB5-9577-A419E85AB86D</t>
  </si>
  <si>
    <t>consumo de alimentos del dia 15 de mayo de 2021</t>
  </si>
  <si>
    <t>5B827720-5CC4-445B-9DD6-C73CC40ED2A7</t>
  </si>
  <si>
    <t>Daniel Canche Centeno</t>
  </si>
  <si>
    <t>39121322 - HOSPEDAJE DEL 28 AL 29 DE MAYO 2021.</t>
  </si>
  <si>
    <t>Bertha Pech Polanco, Rosalía López Castro, Didier Ramírez Caballero, Alba Lucero Valdez Rivero y Jazmín Alheli Chi Vázquez</t>
  </si>
  <si>
    <t>db7fa373-928f-4ce8-b8a3-1bafa4936ac3</t>
  </si>
  <si>
    <t>JOSE FULGENCIO CANOVAS PAREDES</t>
  </si>
  <si>
    <t>IMPRESION DE 105 PIEZAS DE LA AGENDA MUNICIPAL DEL GÉNERO DEL PROYECTO INE.</t>
  </si>
  <si>
    <t>3F383FCD-F7FF-5243-8D4F-CF371ED3266F</t>
  </si>
  <si>
    <t>Bertha Pech Polanco, Rosalía López Castro, Didier Ramírez Caballero, Alba Lucero Valdez Rivero y Mayra San Román Ek Tec</t>
  </si>
  <si>
    <t>1F8B0F82-37C1-4565-98E3-3BB68782CB08</t>
  </si>
  <si>
    <t>15101514 MAGNA (62129500), 15101514 MAGNA (62129510), 15101514 MAGNA (62129520), 15101515 PREMIUM (62129530), 15101514 MAGNA (62129550), 15101514 MAGNA (62129560), 15101514 MAGNA (62129570), 15101514 MAGNA (62129580), 15101515 PREMIUM (62129630), 15101514 MAGNA (62129640), 15101515 PREMIUM (62129720), 15101515 PREMIUM (62129750), 15101515 PREMIUM (62239850)</t>
  </si>
  <si>
    <t>Bertha Pech Polanco, Rosalía López Castro, Didier Ramírez Caballero y Jazmín Alheli Chi Vázquez</t>
  </si>
  <si>
    <t>5017FF4E-4A3B-4B7F-A050-C26E94E07886</t>
  </si>
  <si>
    <t>SOCIEDAD AMBROSIANA S DE RL DE CV</t>
  </si>
  <si>
    <t>SERVICIO DE HOSPEDAJE PARA DOS NOCHES 27 Y 28 DE MAYO 2021</t>
  </si>
  <si>
    <t>Jorge Carbajal Hernández</t>
  </si>
  <si>
    <t>Importe por alimentos para tres personas (empanadas y aguas frescas)</t>
  </si>
  <si>
    <t>Alba Lucero Valdez Rivero</t>
  </si>
  <si>
    <t>Importe por apoyo de transporte de Mérida a Halachó por asistencia a presentación de la "Agenda municipal de género para la participación de las mujeres mayas"</t>
  </si>
  <si>
    <t>Importe por flete del Centro de Halachó al restaurante "Las Rocas" para participar en el evento de presentación de la agenda para 15 personas</t>
  </si>
  <si>
    <t>Centro Halachó</t>
  </si>
  <si>
    <t>Restaurante, Halachó</t>
  </si>
  <si>
    <t>Importe por flete de Sta. María Acú al restaurante "Las Roscas" en Halachó de 12 personas para participar en la presentación de la Agenda municipal de género</t>
  </si>
  <si>
    <t>Importe por flete de Cepeda a "La casona" en Halachó de cinco mujeres para participar en el evento de presentación de la Agenda municipal de género</t>
  </si>
  <si>
    <t>Ligia Margarita Dzul Ku, Olda Evelina Huchim Tzec, Sara María Dzul Pool y Guadalupe Canul Fernández</t>
  </si>
  <si>
    <t>Importe por flete de San Antonio Sihó a "La Casona" en Halachó de diez mujeres para participar en la Agenda municipal de género</t>
  </si>
  <si>
    <t>San Antonio Sihó</t>
  </si>
  <si>
    <t>A6C5EF1B-EBF5-4F40-905D-C4E0727DACD6</t>
  </si>
  <si>
    <t>SERV. INTE.DEL STE. DE VERACRUZ, S.A DE C.V.</t>
  </si>
  <si>
    <t>GASOLINA 91 OCTANOS</t>
  </si>
  <si>
    <t>CDMX</t>
  </si>
  <si>
    <t>AC5E2F2B-2257-412D-8422-5F6F971ACC50</t>
  </si>
  <si>
    <t>Super Servicio Carretero, S.A. de C.V.</t>
  </si>
  <si>
    <t>G_PREMIUM TICKET 1475016 47.8250 LTR</t>
  </si>
  <si>
    <t>E3A893C4-603B-483B-A148-2D0885EA8681</t>
  </si>
  <si>
    <t>COMBUSTIBLES DE YUCATÁN, S.A. DE C.V.</t>
  </si>
  <si>
    <t>GULF PREMIUM</t>
  </si>
  <si>
    <t>162DD669-C25A-11EB-91AE-00155D012007</t>
  </si>
  <si>
    <t>PASE, SERVICIOS ELECTRONICOS, S.A. DE C.V.</t>
  </si>
  <si>
    <t>ACAYUCAN, DOVALI, ESPERANZA, FORTIN, S.MARTIN PUE., LIB. PUEBLA, SANCHEZ MAGALLANES, SAN MARCOS, PTE ZACATAL, CUITLAHUAC, SEYBA PLAYA, COSAMALOAPAN, AMOZOC</t>
  </si>
  <si>
    <t>Arkemetría Social, AC</t>
  </si>
  <si>
    <t>Mes enero 2021</t>
  </si>
  <si>
    <t xml:space="preserve">Mayra San Román Ek Tec participó en la reunión para coordinarse con la y el facilitador, así como con la coordinadora del proyecto respecto a su apoyo para registro de las asistentes a los foros, captura de datos, realización de evidencia fotográfica y cualquier asunto relacionado con la atención de las participantes a los foros </t>
  </si>
  <si>
    <t>Mayra San Román Ek Tec participó en los foros en coordinación con la y el facilitador, así como con la coordinadora del proyecto con el fin de apoyar en el registro de las asistentes a los foros, captura de datos, realización de evidencia fotográfica y cualquier asunto relacionado con la atención de las participantes a los foros</t>
  </si>
  <si>
    <t xml:space="preserve">Se realizó el pago de transporte a tres mujeres para garantizar su asistencia al foro participativo de consulta con las mujeres mayas de Halachó debido a que dadas sus circunstancias materiales no contaban con los recursos necesarios para poder asistir. Nos pareció oportuno facilitar su asistencia y no contribuir a su exclusión en este tipo de espacios tan importantes para la construcción de una sociedad más incluyente e igualitaria. </t>
  </si>
  <si>
    <t>Raymundo Mina Lozano y Alejandro Zarza Gurbiel son los videastas que acompañaron al equipo a los foros para realizar las tomas necesarias para la realización de los microvideos</t>
  </si>
  <si>
    <t xml:space="preserve">Jorge Carbajal Hernández, representante legal de la organización, asistió a los eventos de los días 28 y 29 de mayo para acompañar el proceso de cierre del proyecto, además de facilitar algunas herramientas para el trabajo con los grupos que presentaron la Agenda </t>
  </si>
  <si>
    <t>Se realizó el pago de transporte a tres mujeres para garantizar su asistencia al foro participativo de consulta con las mujeres mayas de San Antonio Sihó debido a que dadas sus circunstancias materiales no contaban con los recursos necesarios para poder asistir. Nos pareció oportuno facilitar su asistencia y no contribuir a su exclusión en este tipo de espacios importantes para la construcción de una sociedad más incluyente e igualitaria.</t>
  </si>
  <si>
    <t>Mes de febrero 2021</t>
  </si>
  <si>
    <t>Olda Evelia Huchim Tzec, Guadalupe Canul Fernández y Ligia Margarita Dzul Ku son integrantes de los comités de participación de cada comunidad que surgieron a raíz de los foros de consulta, fueron los encargados de organizar a los grupos de mujeres que presentarían la "Agenda municipal de género con mujeres de Halachó”</t>
  </si>
  <si>
    <t>Reunión de trabajo para grabar microvideo. Elsa fue un testimonio de los microvideos y Alejandro es parte de equipo de videastas</t>
  </si>
  <si>
    <t xml:space="preserve">Alejandro Zarza Gurbiel es parte del equipo de los videastas. Acompaña al equipo para hacer tomas tanto de las actividades del proyecto como la realización de las entrevistas para los microvideos </t>
  </si>
  <si>
    <t>Mes de marzo 2021</t>
  </si>
  <si>
    <t xml:space="preserve">Foro de devolución de los resultados de los foros participativos realizados en el mes de febrero para su retroalimentación en Santa Ma. Acú y San Antonio Sihó. Alejandro Zarza Gurbiel es parte del equipo de los videastas. Acompaña al equipo para hacer tomas tanto de las actividades del proyecto como la realización de las entrevistas para los microvideos </t>
  </si>
  <si>
    <t>Se realizó el pago de transporte a tres mujeres para garantizar su asistencia al foro de devolución de los resultados de los foros participativos realizados en el mes de febrero para su retroalimentación en Cepeda, debido a que dadas sus circunstancias materiales no contaban con los recursos necesarios para poder asistir. Nos pareció oportuno facilitar su asistencia y no contribuir a su exclusión en este tipo de espacios importantes para la construcción de una sociedad más incluyente e igualitaria</t>
  </si>
  <si>
    <t>Mes de abril 2021</t>
  </si>
  <si>
    <t xml:space="preserve">El proyecto aprobado comprometió cuatro microvideos con un presupuesto de 20 mil pesos. En los ajustes se propuso un quinto video con el mismo presupuesto, es decir, 20 mil pesos, sin embargo, no se concretó el quinto video. </t>
  </si>
  <si>
    <t xml:space="preserve">Alba Lucero Valdez Rivero coordinó un conversatorio los días de la presentación de la agenda, además apoyó en la organización de las participantes para la presentación de la agenda.  Jazmín Alheli Chi Vázquez presentó una obra titulada “Historia de Ramona”, un cuento sobre la comandanta Ramona, personaje zapatista, con el fin de reforzar la importancia de las mujeres en la vida política de nuestro país. </t>
  </si>
  <si>
    <t>Alba Lucero Valdez Rivero coordinó un conversatorio los días de la presentación de la agenda, además apoyó en la organización de las participantes para la presentación de la agenda</t>
  </si>
  <si>
    <t>Ligia Margarita Dzul Ku, Olda Evelina Huchim Tzec, Sara María Dzul Pool y Guadalupe Canul Fernández son integrantes de los comités de participación de cada comunidad que surgieron a raíz de los foros de consulta, fueron los encargados de organizar a los grupos de mujeres que presentarían la "Agenda municipal de género con mujeres de Halachó” tanto antes del evento como durante. Se les pagó el transporte para garantizar su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</si>
</sst>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d/mm/yy;@"/>
    <numFmt numFmtId="165" formatCode="[$-F800]dddd\,\ mmmm\ dd\,\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b/>
      <i/>
      <sz val="18"/>
      <color theme="1"/>
      <name val="Calibri"/>
      <family val="2"/>
      <scheme val="minor"/>
    </font>
    <font>
      <b/>
      <sz val="9"/>
      <color theme="1"/>
      <name val="Calibri"/>
      <family val="2"/>
      <scheme val="minor"/>
    </font>
    <font>
      <i/>
      <sz val="11"/>
      <color theme="1"/>
      <name val="Calibri"/>
      <family val="2"/>
      <scheme val="minor"/>
    </font>
    <font>
      <sz val="9"/>
      <color theme="1"/>
      <name val="Calibri"/>
      <family val="2"/>
      <scheme val="minor"/>
    </font>
    <font>
      <b/>
      <sz val="11"/>
      <color theme="0"/>
      <name val="Calibri"/>
      <family val="2"/>
      <scheme val="minor"/>
    </font>
    <font>
      <sz val="11"/>
      <color theme="0"/>
      <name val="Calibri"/>
      <family val="2"/>
      <scheme val="minor"/>
    </font>
    <font>
      <b/>
      <sz val="18"/>
      <color theme="0" tint="-0.499984740745262"/>
      <name val="Calibri"/>
      <family val="2"/>
      <scheme val="minor"/>
    </font>
    <font>
      <sz val="16"/>
      <color theme="0"/>
      <name val="Calibri"/>
      <family val="2"/>
      <scheme val="minor"/>
    </font>
    <font>
      <b/>
      <sz val="9"/>
      <color theme="0"/>
      <name val="Calibri"/>
      <family val="2"/>
      <scheme val="minor"/>
    </font>
    <font>
      <sz val="9"/>
      <color rgb="FFFF0000"/>
      <name val="Calibri"/>
      <family val="2"/>
      <scheme val="minor"/>
    </font>
    <font>
      <sz val="10"/>
      <color theme="1"/>
      <name val="Calibri"/>
      <family val="2"/>
      <scheme val="minor"/>
    </font>
    <font>
      <b/>
      <sz val="10"/>
      <color theme="1"/>
      <name val="Calibri"/>
      <family val="2"/>
      <scheme val="minor"/>
    </font>
    <font>
      <sz val="9"/>
      <name val="Calibri"/>
      <family val="2"/>
      <scheme val="minor"/>
    </font>
    <font>
      <sz val="8"/>
      <color theme="0"/>
      <name val="Calibri"/>
      <family val="2"/>
      <scheme val="minor"/>
    </font>
    <font>
      <sz val="9"/>
      <color theme="0"/>
      <name val="Calibri"/>
      <family val="2"/>
      <scheme val="minor"/>
    </font>
    <font>
      <sz val="11"/>
      <name val="Calibri"/>
      <family val="2"/>
      <scheme val="minor"/>
    </font>
    <font>
      <sz val="11"/>
      <color rgb="FFC00000"/>
      <name val="Calibri"/>
      <family val="2"/>
      <scheme val="minor"/>
    </font>
    <font>
      <sz val="10"/>
      <color rgb="FF000000"/>
      <name val="Times New Roman"/>
      <family val="1"/>
    </font>
    <font>
      <sz val="10"/>
      <name val="Times New Roman"/>
      <family val="1"/>
    </font>
    <font>
      <sz val="10"/>
      <color theme="1"/>
      <name val="Times New Roman"/>
      <family val="1"/>
    </font>
    <font>
      <sz val="11"/>
      <color rgb="FFFF0000"/>
      <name val="Calibri"/>
      <family val="2"/>
      <scheme val="minor"/>
    </font>
    <font>
      <sz val="11"/>
      <color theme="1"/>
      <name val="Times New Roman"/>
      <family val="1"/>
    </font>
    <font>
      <b/>
      <i/>
      <sz val="9"/>
      <color theme="1"/>
      <name val="Calibri"/>
      <family val="2"/>
      <scheme val="minor"/>
    </font>
    <font>
      <sz val="11.5"/>
      <color rgb="FF000000"/>
      <name val="Calibri"/>
      <family val="2"/>
    </font>
    <font>
      <sz val="11"/>
      <color rgb="FF212121"/>
      <name val="Calibri"/>
      <family val="2"/>
      <scheme val="minor"/>
    </font>
    <font>
      <sz val="11"/>
      <color theme="1"/>
      <name val="Berlin Sans FB Demi"/>
      <family val="2"/>
    </font>
    <font>
      <sz val="22"/>
      <color theme="1"/>
      <name val="Calibri"/>
      <family val="2"/>
      <scheme val="minor"/>
    </font>
    <font>
      <sz val="36"/>
      <color theme="1"/>
      <name val="Berlin Sans FB Demi"/>
      <family val="2"/>
    </font>
    <font>
      <b/>
      <i/>
      <sz val="11"/>
      <color theme="1"/>
      <name val="Calibri"/>
      <family val="2"/>
      <scheme val="minor"/>
    </font>
    <font>
      <sz val="11"/>
      <color rgb="FF000000"/>
      <name val="Calibri"/>
      <family val="2"/>
      <scheme val="minor"/>
    </font>
    <font>
      <b/>
      <i/>
      <u/>
      <sz val="11"/>
      <color theme="0"/>
      <name val="Calibri"/>
      <family val="2"/>
      <scheme val="minor"/>
    </font>
    <font>
      <sz val="8"/>
      <name val="Calibri"/>
      <family val="2"/>
      <scheme val="minor"/>
    </font>
    <font>
      <sz val="9"/>
      <color rgb="FF000000"/>
      <name val="Calibri"/>
      <family val="2"/>
      <scheme val="minor"/>
    </font>
  </fonts>
  <fills count="11">
    <fill>
      <patternFill patternType="none"/>
    </fill>
    <fill>
      <patternFill patternType="gray125"/>
    </fill>
    <fill>
      <patternFill patternType="solid">
        <fgColor rgb="FFD115A9"/>
        <bgColor indexed="64"/>
      </patternFill>
    </fill>
    <fill>
      <patternFill patternType="solid">
        <fgColor rgb="FF7A0C62"/>
        <bgColor indexed="64"/>
      </patternFill>
    </fill>
    <fill>
      <patternFill patternType="solid">
        <fgColor theme="0" tint="-0.499984740745262"/>
        <bgColor indexed="64"/>
      </patternFill>
    </fill>
    <fill>
      <patternFill patternType="solid">
        <fgColor rgb="FFCCECFF"/>
        <bgColor indexed="64"/>
      </patternFill>
    </fill>
    <fill>
      <patternFill patternType="solid">
        <fgColor rgb="FF7030A0"/>
        <bgColor indexed="64"/>
      </patternFill>
    </fill>
    <fill>
      <patternFill patternType="solid">
        <fgColor theme="3" tint="0.79998168889431442"/>
        <bgColor indexed="64"/>
      </patternFill>
    </fill>
    <fill>
      <patternFill patternType="solid">
        <fgColor rgb="FFCC00CC"/>
        <bgColor indexed="64"/>
      </patternFill>
    </fill>
    <fill>
      <patternFill patternType="solid">
        <fgColor rgb="FFCC66FF"/>
        <bgColor indexed="64"/>
      </patternFill>
    </fill>
    <fill>
      <patternFill patternType="solid">
        <fgColor rgb="FFFFFFFF"/>
        <bgColor indexed="64"/>
      </patternFill>
    </fill>
  </fills>
  <borders count="9">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medium">
        <color rgb="FFD4D4D4"/>
      </left>
      <right style="medium">
        <color rgb="FFD4D4D4"/>
      </right>
      <top style="medium">
        <color rgb="FFD4D4D4"/>
      </top>
      <bottom style="medium">
        <color rgb="FFD4D4D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3">
    <xf numFmtId="0" fontId="0" fillId="0" borderId="0" xfId="0"/>
    <xf numFmtId="44" fontId="0" fillId="0" borderId="0" xfId="0" applyNumberFormat="1"/>
    <xf numFmtId="0" fontId="0" fillId="0" borderId="0" xfId="0" applyFont="1" applyFill="1"/>
    <xf numFmtId="10" fontId="0" fillId="0" borderId="0" xfId="0" applyNumberFormat="1"/>
    <xf numFmtId="9" fontId="0" fillId="0" borderId="0" xfId="1" applyFont="1"/>
    <xf numFmtId="43" fontId="0" fillId="0" borderId="0" xfId="0" applyNumberFormat="1"/>
    <xf numFmtId="0" fontId="3" fillId="0" borderId="0" xfId="0" applyFont="1" applyAlignment="1"/>
    <xf numFmtId="0" fontId="2" fillId="0" borderId="0" xfId="0" applyFont="1"/>
    <xf numFmtId="0" fontId="5" fillId="0" borderId="0" xfId="0" applyFont="1"/>
    <xf numFmtId="0" fontId="0" fillId="0" borderId="0" xfId="0" applyFill="1"/>
    <xf numFmtId="9" fontId="0" fillId="0" borderId="0" xfId="1" applyFont="1" applyFill="1"/>
    <xf numFmtId="9" fontId="2" fillId="0" borderId="0" xfId="1" applyFont="1" applyFill="1" applyAlignment="1">
      <alignment horizontal="center"/>
    </xf>
    <xf numFmtId="0" fontId="6" fillId="0" borderId="0" xfId="0" applyFont="1"/>
    <xf numFmtId="44" fontId="0" fillId="0" borderId="0" xfId="0" applyNumberFormat="1" applyProtection="1">
      <protection hidden="1"/>
    </xf>
    <xf numFmtId="9" fontId="2" fillId="0" borderId="0" xfId="1" applyFont="1" applyFill="1" applyAlignment="1" applyProtection="1">
      <alignment horizontal="center"/>
      <protection hidden="1"/>
    </xf>
    <xf numFmtId="9" fontId="0" fillId="0" borderId="0" xfId="1" applyFont="1" applyFill="1" applyAlignment="1" applyProtection="1">
      <alignment horizontal="center"/>
      <protection hidden="1"/>
    </xf>
    <xf numFmtId="43" fontId="0" fillId="0" borderId="0" xfId="0" applyNumberFormat="1" applyProtection="1">
      <protection hidden="1"/>
    </xf>
    <xf numFmtId="44" fontId="2" fillId="0" borderId="0" xfId="0" applyNumberFormat="1" applyFont="1" applyFill="1" applyProtection="1">
      <protection hidden="1"/>
    </xf>
    <xf numFmtId="0" fontId="7" fillId="2" borderId="0" xfId="0" applyFont="1" applyFill="1"/>
    <xf numFmtId="44" fontId="7" fillId="2" borderId="1" xfId="0" applyNumberFormat="1" applyFont="1" applyFill="1" applyBorder="1" applyProtection="1">
      <protection hidden="1"/>
    </xf>
    <xf numFmtId="0" fontId="10" fillId="4" borderId="0" xfId="0" applyFont="1" applyFill="1"/>
    <xf numFmtId="44" fontId="10" fillId="4" borderId="0" xfId="0" applyNumberFormat="1" applyFont="1" applyFill="1" applyProtection="1">
      <protection hidden="1"/>
    </xf>
    <xf numFmtId="0" fontId="8" fillId="4" borderId="2" xfId="0" applyFont="1" applyFill="1" applyBorder="1" applyAlignment="1">
      <alignment horizontal="right"/>
    </xf>
    <xf numFmtId="44" fontId="8" fillId="4" borderId="3" xfId="0" applyNumberFormat="1" applyFont="1" applyFill="1" applyBorder="1" applyAlignment="1">
      <alignment horizontal="center"/>
    </xf>
    <xf numFmtId="0" fontId="8" fillId="4" borderId="4" xfId="0" applyFont="1" applyFill="1" applyBorder="1" applyAlignment="1">
      <alignment horizontal="right"/>
    </xf>
    <xf numFmtId="0" fontId="8" fillId="4" borderId="5" xfId="0" applyFont="1" applyFill="1" applyBorder="1" applyAlignment="1">
      <alignment horizontal="right"/>
    </xf>
    <xf numFmtId="44" fontId="8" fillId="4" borderId="6" xfId="0" applyNumberFormat="1" applyFont="1" applyFill="1" applyBorder="1"/>
    <xf numFmtId="44" fontId="7" fillId="2" borderId="1" xfId="0" applyNumberFormat="1" applyFont="1" applyFill="1" applyBorder="1"/>
    <xf numFmtId="0" fontId="8" fillId="4" borderId="0" xfId="0" applyFont="1" applyFill="1"/>
    <xf numFmtId="0" fontId="7" fillId="4" borderId="0" xfId="0" applyFont="1" applyFill="1"/>
    <xf numFmtId="0" fontId="11" fillId="4" borderId="0" xfId="0" applyFont="1" applyFill="1" applyAlignment="1">
      <alignment horizontal="center" vertical="center" wrapText="1"/>
    </xf>
    <xf numFmtId="0" fontId="11" fillId="4" borderId="0" xfId="0" applyFont="1" applyFill="1" applyAlignment="1">
      <alignment horizontal="center" vertical="center"/>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6" fillId="0" borderId="0" xfId="0" applyFont="1" applyAlignment="1" applyProtection="1">
      <alignment horizontal="center" vertical="center"/>
      <protection locked="0"/>
    </xf>
    <xf numFmtId="0" fontId="6" fillId="0" borderId="0" xfId="0" applyFont="1" applyFill="1" applyAlignment="1" applyProtection="1">
      <alignment horizontal="center" vertical="center"/>
      <protection hidden="1"/>
    </xf>
    <xf numFmtId="0" fontId="6" fillId="0" borderId="0" xfId="0" applyFont="1" applyAlignment="1" applyProtection="1">
      <alignment vertical="center" wrapText="1"/>
      <protection locked="0"/>
    </xf>
    <xf numFmtId="44" fontId="6" fillId="0" borderId="0" xfId="0" applyNumberFormat="1" applyFont="1" applyAlignment="1" applyProtection="1">
      <alignment vertical="center"/>
      <protection locked="0"/>
    </xf>
    <xf numFmtId="0" fontId="6" fillId="0" borderId="0" xfId="0" applyFont="1" applyAlignment="1" applyProtection="1">
      <alignment horizontal="center" vertical="center"/>
      <protection hidden="1"/>
    </xf>
    <xf numFmtId="0" fontId="12" fillId="0" borderId="0" xfId="0" applyFont="1" applyFill="1" applyAlignment="1" applyProtection="1">
      <alignment horizontal="center" vertical="center" wrapText="1"/>
      <protection hidden="1"/>
    </xf>
    <xf numFmtId="0" fontId="11" fillId="4" borderId="0" xfId="0" applyFont="1" applyFill="1" applyAlignment="1">
      <alignment horizontal="center" vertical="center"/>
    </xf>
    <xf numFmtId="0" fontId="11" fillId="4" borderId="0" xfId="0" applyFont="1" applyFill="1"/>
    <xf numFmtId="164" fontId="6" fillId="0" borderId="0" xfId="0" applyNumberFormat="1" applyFont="1" applyAlignment="1" applyProtection="1">
      <alignment horizontal="center" vertical="center"/>
      <protection locked="0"/>
    </xf>
    <xf numFmtId="0" fontId="4" fillId="0" borderId="0" xfId="0" applyFont="1"/>
    <xf numFmtId="0" fontId="11" fillId="4" borderId="0" xfId="0" applyFont="1" applyFill="1" applyAlignment="1">
      <alignment horizontal="center" vertical="center"/>
    </xf>
    <xf numFmtId="0" fontId="15" fillId="0" borderId="0" xfId="0" applyNumberFormat="1" applyFont="1" applyFill="1" applyAlignment="1" applyProtection="1">
      <alignment horizontal="center" vertical="center" wrapText="1"/>
      <protection locked="0"/>
    </xf>
    <xf numFmtId="0" fontId="11" fillId="4" borderId="0" xfId="0" applyFont="1" applyFill="1" applyAlignment="1">
      <alignment horizontal="right" vertical="center"/>
    </xf>
    <xf numFmtId="0" fontId="11" fillId="4" borderId="0" xfId="0" applyFont="1" applyFill="1" applyAlignment="1">
      <alignment horizontal="left" vertical="center"/>
    </xf>
    <xf numFmtId="0" fontId="6" fillId="0" borderId="0" xfId="0" applyFont="1" applyAlignment="1" applyProtection="1">
      <alignment horizontal="center" vertical="center" wrapText="1"/>
      <protection locked="0"/>
    </xf>
    <xf numFmtId="0" fontId="13" fillId="0" borderId="0" xfId="0" applyFont="1" applyAlignment="1"/>
    <xf numFmtId="9" fontId="8" fillId="0" borderId="0" xfId="1" applyFont="1"/>
    <xf numFmtId="0" fontId="15" fillId="0" borderId="0" xfId="0" applyFont="1" applyFill="1" applyAlignment="1" applyProtection="1">
      <alignment horizontal="center" vertical="center" wrapText="1"/>
      <protection locked="0"/>
    </xf>
    <xf numFmtId="14" fontId="15" fillId="0" borderId="0" xfId="0" applyNumberFormat="1" applyFont="1" applyFill="1" applyAlignment="1" applyProtection="1">
      <alignment horizontal="center" vertical="center" wrapText="1"/>
      <protection locked="0"/>
    </xf>
    <xf numFmtId="0" fontId="17" fillId="4" borderId="2" xfId="0" applyFont="1" applyFill="1" applyBorder="1" applyAlignment="1">
      <alignment horizontal="right"/>
    </xf>
    <xf numFmtId="9" fontId="8" fillId="0" borderId="0" xfId="1" applyFont="1" applyAlignment="1" applyProtection="1">
      <alignment horizontal="center"/>
      <protection hidden="1"/>
    </xf>
    <xf numFmtId="10" fontId="8" fillId="0" borderId="0" xfId="0" applyNumberFormat="1" applyFont="1" applyAlignment="1" applyProtection="1">
      <alignment horizontal="center"/>
      <protection hidden="1"/>
    </xf>
    <xf numFmtId="10" fontId="8" fillId="0" borderId="0" xfId="0" applyNumberFormat="1" applyFont="1" applyAlignment="1">
      <alignment horizontal="center"/>
    </xf>
    <xf numFmtId="0" fontId="14" fillId="0" borderId="0" xfId="0" applyFont="1" applyAlignment="1">
      <alignment horizontal="center" vertical="center" wrapText="1"/>
    </xf>
    <xf numFmtId="9" fontId="13" fillId="0" borderId="0" xfId="1" applyFont="1" applyAlignment="1" applyProtection="1">
      <alignment horizontal="center"/>
      <protection hidden="1"/>
    </xf>
    <xf numFmtId="0" fontId="0" fillId="0" borderId="0" xfId="0" applyNumberFormat="1"/>
    <xf numFmtId="9" fontId="13" fillId="0" borderId="0" xfId="1" applyFont="1" applyAlignment="1">
      <alignment horizontal="center"/>
    </xf>
    <xf numFmtId="44" fontId="8" fillId="4" borderId="3" xfId="0" applyNumberFormat="1" applyFont="1" applyFill="1" applyBorder="1" applyAlignment="1" applyProtection="1">
      <alignment horizontal="center"/>
      <protection hidden="1"/>
    </xf>
    <xf numFmtId="44" fontId="8" fillId="4" borderId="6" xfId="0" applyNumberFormat="1" applyFont="1" applyFill="1" applyBorder="1" applyProtection="1">
      <protection hidden="1"/>
    </xf>
    <xf numFmtId="0" fontId="18" fillId="0" borderId="0" xfId="0" applyFont="1"/>
    <xf numFmtId="0" fontId="19" fillId="0" borderId="0" xfId="0" applyFont="1"/>
    <xf numFmtId="9" fontId="19" fillId="0" borderId="0" xfId="1" applyFont="1" applyAlignment="1" applyProtection="1">
      <alignment horizontal="center"/>
      <protection hidden="1"/>
    </xf>
    <xf numFmtId="10" fontId="19" fillId="0" borderId="0" xfId="0" applyNumberFormat="1" applyFont="1" applyAlignment="1" applyProtection="1">
      <alignment horizontal="center"/>
      <protection hidden="1"/>
    </xf>
    <xf numFmtId="9" fontId="19" fillId="0" borderId="0" xfId="1" applyFont="1"/>
    <xf numFmtId="10" fontId="19" fillId="0" borderId="0" xfId="0" applyNumberFormat="1" applyFont="1" applyAlignment="1">
      <alignment horizontal="center"/>
    </xf>
    <xf numFmtId="9" fontId="19" fillId="0" borderId="0" xfId="1" applyFont="1" applyAlignment="1">
      <alignment horizontal="center"/>
    </xf>
    <xf numFmtId="0" fontId="13" fillId="0" borderId="0" xfId="0" applyFont="1"/>
    <xf numFmtId="0" fontId="13" fillId="0" borderId="0" xfId="0" applyFont="1" applyAlignment="1">
      <alignment horizontal="center"/>
    </xf>
    <xf numFmtId="43" fontId="13" fillId="0" borderId="0" xfId="0" applyNumberFormat="1" applyFont="1"/>
    <xf numFmtId="9" fontId="13" fillId="0" borderId="0" xfId="1" applyFont="1"/>
    <xf numFmtId="43" fontId="13" fillId="0" borderId="0" xfId="0" applyNumberFormat="1" applyFont="1" applyAlignment="1">
      <alignment horizontal="center"/>
    </xf>
    <xf numFmtId="0" fontId="11" fillId="4" borderId="0" xfId="0" applyFont="1" applyFill="1" applyAlignment="1">
      <alignment horizontal="center"/>
    </xf>
    <xf numFmtId="0" fontId="11" fillId="0" borderId="0" xfId="0" applyFont="1" applyFill="1"/>
    <xf numFmtId="0" fontId="23" fillId="0" borderId="0" xfId="0" applyFont="1"/>
    <xf numFmtId="9" fontId="23" fillId="0" borderId="0" xfId="1" applyFont="1" applyAlignment="1" applyProtection="1">
      <alignment horizontal="center"/>
      <protection hidden="1"/>
    </xf>
    <xf numFmtId="9" fontId="23" fillId="0" borderId="0" xfId="1" applyFont="1"/>
    <xf numFmtId="10" fontId="23" fillId="0" borderId="0" xfId="0" applyNumberFormat="1" applyFont="1" applyAlignment="1" applyProtection="1">
      <alignment horizontal="center"/>
      <protection hidden="1"/>
    </xf>
    <xf numFmtId="10" fontId="23" fillId="0" borderId="0" xfId="0" applyNumberFormat="1" applyFont="1" applyAlignment="1">
      <alignment horizontal="center"/>
    </xf>
    <xf numFmtId="0" fontId="4" fillId="0" borderId="0" xfId="0" applyFont="1" applyAlignment="1">
      <alignment horizontal="center"/>
    </xf>
    <xf numFmtId="43" fontId="0" fillId="0" borderId="0" xfId="0" applyNumberFormat="1" applyFill="1"/>
    <xf numFmtId="9" fontId="13" fillId="0" borderId="0" xfId="1" applyFont="1" applyFill="1" applyAlignment="1">
      <alignment horizontal="center"/>
    </xf>
    <xf numFmtId="9" fontId="13" fillId="0" borderId="0" xfId="1" applyFont="1" applyFill="1"/>
    <xf numFmtId="9" fontId="0" fillId="0" borderId="0" xfId="0" applyNumberFormat="1" applyFill="1" applyAlignment="1">
      <alignment horizontal="center"/>
    </xf>
    <xf numFmtId="44" fontId="8" fillId="4" borderId="0" xfId="0" applyNumberFormat="1" applyFont="1" applyFill="1" applyProtection="1">
      <protection hidden="1"/>
    </xf>
    <xf numFmtId="43" fontId="13" fillId="0" borderId="0" xfId="0" applyNumberFormat="1" applyFont="1" applyFill="1"/>
    <xf numFmtId="0" fontId="6" fillId="5" borderId="0" xfId="0" applyFont="1" applyFill="1" applyAlignment="1" applyProtection="1">
      <alignment horizontal="center" vertical="center"/>
      <protection hidden="1"/>
    </xf>
    <xf numFmtId="164" fontId="6" fillId="5" borderId="0" xfId="0" applyNumberFormat="1"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vertical="center" wrapText="1"/>
      <protection locked="0"/>
    </xf>
    <xf numFmtId="0" fontId="6" fillId="5" borderId="0" xfId="0" applyFont="1" applyFill="1" applyAlignment="1" applyProtection="1">
      <alignment horizontal="center" vertical="center" wrapText="1"/>
      <protection locked="0"/>
    </xf>
    <xf numFmtId="0" fontId="12" fillId="5" borderId="0" xfId="0" applyFont="1" applyFill="1" applyAlignment="1" applyProtection="1">
      <alignment horizontal="center" vertical="center" wrapText="1"/>
      <protection hidden="1"/>
    </xf>
    <xf numFmtId="44" fontId="6" fillId="5" borderId="0" xfId="2" applyFont="1" applyFill="1" applyAlignment="1" applyProtection="1">
      <alignment vertical="center"/>
      <protection locked="0"/>
    </xf>
    <xf numFmtId="0" fontId="15" fillId="5" borderId="0" xfId="0" applyNumberFormat="1" applyFont="1" applyFill="1" applyAlignment="1" applyProtection="1">
      <alignment horizontal="center" vertical="center" wrapText="1"/>
      <protection locked="0"/>
    </xf>
    <xf numFmtId="0" fontId="15" fillId="5" borderId="0" xfId="0" applyFont="1" applyFill="1" applyAlignment="1" applyProtection="1">
      <alignment horizontal="center" vertical="center" wrapText="1"/>
      <protection locked="0"/>
    </xf>
    <xf numFmtId="14" fontId="15" fillId="5" borderId="0" xfId="0" applyNumberFormat="1" applyFont="1" applyFill="1" applyAlignment="1" applyProtection="1">
      <alignment horizontal="center" vertical="center" wrapText="1"/>
      <protection locked="0"/>
    </xf>
    <xf numFmtId="0" fontId="16" fillId="2" borderId="0" xfId="0" applyFont="1" applyFill="1" applyAlignment="1">
      <alignment horizontal="center" vertical="center" textRotation="90" wrapText="1"/>
    </xf>
    <xf numFmtId="0" fontId="17" fillId="6" borderId="7" xfId="0" applyFont="1" applyFill="1" applyBorder="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9" fontId="0" fillId="0" borderId="0" xfId="0" applyNumberFormat="1"/>
    <xf numFmtId="18" fontId="28" fillId="0" borderId="0" xfId="0" applyNumberFormat="1" applyFont="1"/>
    <xf numFmtId="0" fontId="7" fillId="8" borderId="0" xfId="0" applyFont="1" applyFill="1"/>
    <xf numFmtId="0" fontId="7" fillId="6" borderId="0" xfId="0" applyFont="1" applyFill="1"/>
    <xf numFmtId="0" fontId="7" fillId="6" borderId="0" xfId="0" applyFont="1" applyFill="1" applyAlignment="1">
      <alignment horizontal="center"/>
    </xf>
    <xf numFmtId="0" fontId="8" fillId="6" borderId="0" xfId="0" applyFont="1" applyFill="1"/>
    <xf numFmtId="44" fontId="7" fillId="6" borderId="0" xfId="0" applyNumberFormat="1" applyFont="1" applyFill="1" applyProtection="1">
      <protection hidden="1"/>
    </xf>
    <xf numFmtId="44" fontId="7" fillId="8" borderId="1" xfId="0" applyNumberFormat="1" applyFont="1" applyFill="1" applyBorder="1" applyProtection="1">
      <protection hidden="1"/>
    </xf>
    <xf numFmtId="0" fontId="0" fillId="9" borderId="0" xfId="0" applyFill="1"/>
    <xf numFmtId="43" fontId="8" fillId="6" borderId="0" xfId="0" applyNumberFormat="1" applyFont="1" applyFill="1" applyProtection="1">
      <protection hidden="1"/>
    </xf>
    <xf numFmtId="44" fontId="7" fillId="6" borderId="0" xfId="0" applyNumberFormat="1" applyFont="1" applyFill="1"/>
    <xf numFmtId="43" fontId="8" fillId="6" borderId="0" xfId="0" applyNumberFormat="1" applyFont="1" applyFill="1"/>
    <xf numFmtId="0" fontId="6" fillId="0" borderId="0" xfId="0" applyFont="1" applyAlignment="1"/>
    <xf numFmtId="0" fontId="0" fillId="0" borderId="0" xfId="0" applyAlignment="1"/>
    <xf numFmtId="0" fontId="26" fillId="0" borderId="0" xfId="0" applyFont="1" applyAlignment="1">
      <alignment horizontal="left" vertical="center"/>
    </xf>
    <xf numFmtId="0" fontId="12" fillId="7" borderId="7" xfId="0" applyFont="1" applyFill="1" applyBorder="1" applyAlignment="1" applyProtection="1">
      <alignment horizontal="center" vertical="center"/>
      <protection locked="0"/>
    </xf>
    <xf numFmtId="0" fontId="11" fillId="4" borderId="0" xfId="0" applyFont="1" applyFill="1" applyAlignment="1">
      <alignment horizontal="center" vertical="center" wrapText="1"/>
    </xf>
    <xf numFmtId="0" fontId="17" fillId="4" borderId="7" xfId="0" applyFont="1" applyFill="1" applyBorder="1" applyAlignment="1">
      <alignment horizontal="center" vertical="center" wrapText="1"/>
    </xf>
    <xf numFmtId="0" fontId="31" fillId="0" borderId="0" xfId="0" applyFont="1"/>
    <xf numFmtId="43" fontId="0" fillId="0" borderId="0" xfId="0" applyNumberFormat="1" applyAlignment="1">
      <alignment horizontal="center"/>
    </xf>
    <xf numFmtId="0" fontId="26" fillId="0" borderId="0" xfId="0" applyFont="1" applyAlignment="1">
      <alignment vertical="center" wrapText="1"/>
    </xf>
    <xf numFmtId="0" fontId="26" fillId="0" borderId="0" xfId="0" applyFont="1" applyAlignment="1">
      <alignment vertical="center"/>
    </xf>
    <xf numFmtId="0" fontId="18" fillId="0" borderId="0" xfId="0" applyFont="1" applyAlignment="1">
      <alignment vertical="center"/>
    </xf>
    <xf numFmtId="0" fontId="27" fillId="0" borderId="0" xfId="0" applyFont="1" applyAlignment="1">
      <alignment vertical="center"/>
    </xf>
    <xf numFmtId="0" fontId="0" fillId="0" borderId="0" xfId="0" applyProtection="1">
      <protection locked="0"/>
    </xf>
    <xf numFmtId="0" fontId="32" fillId="0" borderId="0" xfId="0" applyFont="1"/>
    <xf numFmtId="0" fontId="6" fillId="0" borderId="0" xfId="0" applyNumberFormat="1" applyFont="1" applyFill="1" applyAlignment="1" applyProtection="1">
      <alignment horizontal="center" vertical="center" wrapText="1"/>
      <protection locked="0" hidden="1"/>
    </xf>
    <xf numFmtId="0" fontId="6" fillId="5" borderId="0" xfId="0" applyNumberFormat="1" applyFont="1" applyFill="1" applyAlignment="1" applyProtection="1">
      <alignment horizontal="right" vertical="center"/>
      <protection locked="0" hidden="1"/>
    </xf>
    <xf numFmtId="0" fontId="6" fillId="0" borderId="0" xfId="0" applyNumberFormat="1" applyFont="1" applyFill="1" applyAlignment="1" applyProtection="1">
      <alignment horizontal="right" vertical="center"/>
      <protection locked="0" hidden="1"/>
    </xf>
    <xf numFmtId="0" fontId="8" fillId="0" borderId="0" xfId="0" applyFont="1" applyAlignment="1">
      <alignment horizontal="right"/>
    </xf>
    <xf numFmtId="0" fontId="8" fillId="0" borderId="0" xfId="0" applyFont="1" applyProtection="1">
      <protection hidden="1"/>
    </xf>
    <xf numFmtId="0" fontId="33" fillId="0" borderId="0" xfId="0" applyFont="1" applyAlignment="1">
      <alignment horizontal="center"/>
    </xf>
    <xf numFmtId="44" fontId="8" fillId="0" borderId="0" xfId="0" applyNumberFormat="1" applyFont="1" applyProtection="1">
      <protection hidden="1"/>
    </xf>
    <xf numFmtId="44" fontId="8" fillId="0" borderId="0" xfId="0" applyNumberFormat="1" applyFont="1" applyAlignment="1" applyProtection="1">
      <alignment horizontal="center"/>
      <protection hidden="1"/>
    </xf>
    <xf numFmtId="44" fontId="8" fillId="0" borderId="0" xfId="0" applyNumberFormat="1" applyFont="1"/>
    <xf numFmtId="44" fontId="8" fillId="0" borderId="0" xfId="0" applyNumberFormat="1" applyFont="1" applyAlignment="1">
      <alignment horizontal="center"/>
    </xf>
    <xf numFmtId="0" fontId="0" fillId="0" borderId="0" xfId="0" applyBorder="1"/>
    <xf numFmtId="0" fontId="32" fillId="10" borderId="8" xfId="0" applyFont="1" applyFill="1" applyBorder="1" applyAlignment="1">
      <alignment vertical="center"/>
    </xf>
    <xf numFmtId="0" fontId="32" fillId="10" borderId="8" xfId="0" applyFont="1" applyFill="1" applyBorder="1" applyAlignment="1">
      <alignment vertical="top"/>
    </xf>
    <xf numFmtId="0" fontId="20" fillId="0" borderId="0" xfId="0" applyFont="1" applyFill="1" applyBorder="1" applyAlignment="1" applyProtection="1">
      <alignment vertical="center" wrapText="1"/>
    </xf>
    <xf numFmtId="9" fontId="13" fillId="0" borderId="0" xfId="1" applyFont="1" applyProtection="1"/>
    <xf numFmtId="0" fontId="0" fillId="0" borderId="0" xfId="0" applyProtection="1"/>
    <xf numFmtId="0" fontId="20" fillId="0" borderId="0" xfId="0" applyFont="1" applyFill="1" applyBorder="1" applyAlignment="1" applyProtection="1">
      <alignment vertical="center"/>
    </xf>
    <xf numFmtId="0" fontId="24" fillId="0" borderId="0" xfId="0" applyFont="1" applyFill="1" applyProtection="1"/>
    <xf numFmtId="0" fontId="22" fillId="0" borderId="0" xfId="0" applyFont="1" applyFill="1" applyProtection="1"/>
    <xf numFmtId="0" fontId="21" fillId="0" borderId="0" xfId="0" applyFont="1" applyFill="1" applyBorder="1" applyAlignment="1" applyProtection="1">
      <alignment vertical="center" wrapText="1"/>
    </xf>
    <xf numFmtId="0" fontId="35" fillId="0" borderId="0" xfId="0" applyFont="1" applyAlignment="1">
      <alignment vertical="center"/>
    </xf>
    <xf numFmtId="11" fontId="6" fillId="5" borderId="0" xfId="0" applyNumberFormat="1" applyFont="1" applyFill="1" applyAlignment="1" applyProtection="1">
      <alignment horizontal="center" vertical="center"/>
      <protection locked="0"/>
    </xf>
    <xf numFmtId="8" fontId="6" fillId="0" borderId="0" xfId="0" applyNumberFormat="1" applyFont="1" applyAlignment="1" applyProtection="1">
      <alignment vertical="center"/>
      <protection locked="0"/>
    </xf>
    <xf numFmtId="8" fontId="6" fillId="5" borderId="0" xfId="2" applyNumberFormat="1" applyFont="1" applyFill="1" applyAlignment="1" applyProtection="1">
      <alignment vertical="center"/>
      <protection locked="0"/>
    </xf>
    <xf numFmtId="9" fontId="8" fillId="0" borderId="0" xfId="1" applyFont="1" applyFill="1" applyAlignment="1" applyProtection="1">
      <alignment horizontal="center"/>
      <protection hidden="1"/>
    </xf>
    <xf numFmtId="0" fontId="33" fillId="0" borderId="0" xfId="0" applyFont="1" applyAlignment="1">
      <alignment horizontal="center"/>
    </xf>
    <xf numFmtId="0" fontId="6" fillId="0" borderId="0"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9" fillId="0" borderId="0" xfId="0" applyFont="1" applyAlignment="1">
      <alignment horizontal="center"/>
    </xf>
    <xf numFmtId="0" fontId="6" fillId="0" borderId="0" xfId="1" applyNumberFormat="1" applyFont="1" applyBorder="1" applyAlignment="1" applyProtection="1">
      <alignment horizontal="center"/>
      <protection hidden="1"/>
    </xf>
    <xf numFmtId="0" fontId="14" fillId="0" borderId="0" xfId="0" applyFont="1" applyAlignment="1" applyProtection="1">
      <alignment horizontal="center" vertical="top" wrapText="1"/>
    </xf>
    <xf numFmtId="0" fontId="0" fillId="0" borderId="0" xfId="0" applyFill="1" applyAlignment="1">
      <alignment horizontal="center"/>
    </xf>
    <xf numFmtId="17" fontId="0" fillId="0" borderId="0" xfId="0" applyNumberFormat="1" applyAlignment="1">
      <alignment horizontal="center"/>
    </xf>
    <xf numFmtId="0" fontId="0" fillId="0" borderId="0" xfId="0" applyAlignment="1">
      <alignment horizontal="center"/>
    </xf>
    <xf numFmtId="9" fontId="8" fillId="0" borderId="0" xfId="1" applyFont="1" applyFill="1" applyAlignment="1">
      <alignment horizontal="center"/>
    </xf>
    <xf numFmtId="0" fontId="2" fillId="0" borderId="0" xfId="0" applyFont="1" applyAlignment="1" applyProtection="1">
      <alignment horizontal="center" vertical="top" wrapText="1"/>
      <protection hidden="1"/>
    </xf>
    <xf numFmtId="0" fontId="6" fillId="0" borderId="0" xfId="0" applyFont="1" applyFill="1" applyBorder="1" applyAlignment="1" applyProtection="1">
      <alignment horizontal="center"/>
      <protection hidden="1"/>
    </xf>
    <xf numFmtId="0" fontId="6" fillId="0" borderId="0" xfId="1"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17"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2" fillId="0" borderId="0" xfId="0" applyFont="1" applyAlignment="1">
      <alignment horizontal="center" vertical="top" wrapText="1"/>
    </xf>
    <xf numFmtId="0" fontId="29" fillId="0" borderId="0" xfId="0" applyFont="1" applyAlignment="1">
      <alignment horizontal="center"/>
    </xf>
    <xf numFmtId="165" fontId="30" fillId="0" borderId="0" xfId="0" applyNumberFormat="1" applyFont="1" applyAlignment="1" applyProtection="1">
      <alignment horizontal="center"/>
      <protection hidden="1"/>
    </xf>
  </cellXfs>
  <cellStyles count="3">
    <cellStyle name="Moneda" xfId="2" builtinId="4"/>
    <cellStyle name="Normal" xfId="0" builtinId="0"/>
    <cellStyle name="Porcentaje" xfId="1" builtinId="5"/>
  </cellStyles>
  <dxfs count="0"/>
  <tableStyles count="0" defaultTableStyle="TableStyleMedium9" defaultPivotStyle="PivotStyleLight16"/>
  <colors>
    <mruColors>
      <color rgb="FFCC66FF"/>
      <color rgb="FF7A0C62"/>
      <color rgb="FFB61293"/>
      <color rgb="FFCC00CC"/>
      <color rgb="FFFF66FF"/>
      <color rgb="FFD115A9"/>
      <color rgb="FFFF99FF"/>
      <color rgb="FFC747BE"/>
      <color rgb="FF80008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Gráfico!$A$47</c:f>
              <c:strCache>
                <c:ptCount val="1"/>
                <c:pt idx="0">
                  <c:v>R. Humanos</c:v>
                </c:pt>
              </c:strCache>
            </c:strRef>
          </c:tx>
          <c:spPr>
            <a:solidFill>
              <a:srgbClr val="7A0C62"/>
            </a:solidFill>
          </c:spPr>
          <c:explosion val="10"/>
          <c:dPt>
            <c:idx val="0"/>
            <c:bubble3D val="0"/>
            <c:spPr>
              <a:solidFill>
                <a:srgbClr val="7A0C62"/>
              </a:solidFill>
              <a:ln w="19050">
                <a:solidFill>
                  <a:schemeClr val="lt1"/>
                </a:solidFill>
              </a:ln>
              <a:effectLst/>
            </c:spPr>
            <c:extLst>
              <c:ext xmlns:c16="http://schemas.microsoft.com/office/drawing/2014/chart" uri="{C3380CC4-5D6E-409C-BE32-E72D297353CC}">
                <c16:uniqueId val="{00000001-1D26-4E1E-89A3-F2A11DEFE979}"/>
              </c:ext>
            </c:extLst>
          </c:dPt>
          <c:dPt>
            <c:idx val="1"/>
            <c:bubble3D val="0"/>
            <c:spPr>
              <a:solidFill>
                <a:srgbClr val="7A0C62"/>
              </a:solidFill>
              <a:ln w="19050">
                <a:solidFill>
                  <a:schemeClr val="lt1"/>
                </a:solidFill>
              </a:ln>
              <a:effectLst/>
            </c:spPr>
            <c:extLst>
              <c:ext xmlns:c16="http://schemas.microsoft.com/office/drawing/2014/chart" uri="{C3380CC4-5D6E-409C-BE32-E72D297353CC}">
                <c16:uniqueId val="{00000003-1D26-4E1E-89A3-F2A11DEFE979}"/>
              </c:ext>
            </c:extLst>
          </c:dPt>
          <c:dPt>
            <c:idx val="2"/>
            <c:bubble3D val="0"/>
            <c:spPr>
              <a:solidFill>
                <a:srgbClr val="7A0C62"/>
              </a:solidFill>
              <a:ln w="19050">
                <a:solidFill>
                  <a:schemeClr val="lt1"/>
                </a:solidFill>
              </a:ln>
              <a:effectLst/>
            </c:spPr>
            <c:extLst>
              <c:ext xmlns:c16="http://schemas.microsoft.com/office/drawing/2014/chart" uri="{C3380CC4-5D6E-409C-BE32-E72D297353CC}">
                <c16:uniqueId val="{00000005-1D26-4E1E-89A3-F2A11DEFE979}"/>
              </c:ext>
            </c:extLst>
          </c:dPt>
          <c:dPt>
            <c:idx val="3"/>
            <c:bubble3D val="0"/>
            <c:spPr>
              <a:solidFill>
                <a:srgbClr val="7A0C62"/>
              </a:solidFill>
              <a:ln w="19050">
                <a:solidFill>
                  <a:schemeClr val="lt1"/>
                </a:solidFill>
              </a:ln>
              <a:effectLst/>
            </c:spPr>
            <c:extLst>
              <c:ext xmlns:c16="http://schemas.microsoft.com/office/drawing/2014/chart" uri="{C3380CC4-5D6E-409C-BE32-E72D297353CC}">
                <c16:uniqueId val="{00000007-1D26-4E1E-89A3-F2A11DEFE979}"/>
              </c:ext>
            </c:extLst>
          </c:dPt>
          <c:dPt>
            <c:idx val="4"/>
            <c:bubble3D val="0"/>
            <c:spPr>
              <a:solidFill>
                <a:srgbClr val="7A0C62"/>
              </a:solidFill>
              <a:ln w="19050">
                <a:solidFill>
                  <a:schemeClr val="lt1"/>
                </a:solidFill>
              </a:ln>
              <a:effectLst/>
            </c:spPr>
            <c:extLst>
              <c:ext xmlns:c16="http://schemas.microsoft.com/office/drawing/2014/chart" uri="{C3380CC4-5D6E-409C-BE32-E72D297353CC}">
                <c16:uniqueId val="{00000009-1D26-4E1E-89A3-F2A11DEFE979}"/>
              </c:ext>
            </c:extLst>
          </c:dPt>
          <c:dPt>
            <c:idx val="5"/>
            <c:bubble3D val="0"/>
            <c:spPr>
              <a:solidFill>
                <a:srgbClr val="7A0C62"/>
              </a:solidFill>
              <a:ln w="19050">
                <a:solidFill>
                  <a:schemeClr val="lt1"/>
                </a:solidFill>
              </a:ln>
              <a:effectLst/>
            </c:spPr>
            <c:extLst>
              <c:ext xmlns:c16="http://schemas.microsoft.com/office/drawing/2014/chart" uri="{C3380CC4-5D6E-409C-BE32-E72D297353CC}">
                <c16:uniqueId val="{0000000B-1D26-4E1E-89A3-F2A11DEFE979}"/>
              </c:ext>
            </c:extLst>
          </c:dPt>
          <c:dPt>
            <c:idx val="6"/>
            <c:bubble3D val="0"/>
            <c:spPr>
              <a:solidFill>
                <a:srgbClr val="7A0C62"/>
              </a:solidFill>
              <a:ln w="19050">
                <a:solidFill>
                  <a:schemeClr val="lt1"/>
                </a:solidFill>
              </a:ln>
              <a:effectLst/>
            </c:spPr>
            <c:extLst>
              <c:ext xmlns:c16="http://schemas.microsoft.com/office/drawing/2014/chart" uri="{C3380CC4-5D6E-409C-BE32-E72D297353CC}">
                <c16:uniqueId val="{0000000D-1D26-4E1E-89A3-F2A11DEFE979}"/>
              </c:ext>
            </c:extLst>
          </c:dPt>
          <c:dPt>
            <c:idx val="7"/>
            <c:bubble3D val="0"/>
            <c:spPr>
              <a:solidFill>
                <a:srgbClr val="7A0C62"/>
              </a:solidFill>
              <a:ln w="19050">
                <a:solidFill>
                  <a:schemeClr val="lt1"/>
                </a:solidFill>
              </a:ln>
              <a:effectLst/>
            </c:spPr>
            <c:extLst>
              <c:ext xmlns:c16="http://schemas.microsoft.com/office/drawing/2014/chart" uri="{C3380CC4-5D6E-409C-BE32-E72D297353CC}">
                <c16:uniqueId val="{0000000F-1D26-4E1E-89A3-F2A11DEFE979}"/>
              </c:ext>
            </c:extLst>
          </c:dPt>
          <c:dPt>
            <c:idx val="8"/>
            <c:bubble3D val="0"/>
            <c:spPr>
              <a:solidFill>
                <a:srgbClr val="7A0C62"/>
              </a:solidFill>
              <a:ln w="19050">
                <a:solidFill>
                  <a:schemeClr val="lt1"/>
                </a:solidFill>
              </a:ln>
              <a:effectLst/>
            </c:spPr>
            <c:extLst>
              <c:ext xmlns:c16="http://schemas.microsoft.com/office/drawing/2014/chart" uri="{C3380CC4-5D6E-409C-BE32-E72D297353CC}">
                <c16:uniqueId val="{00000011-1D26-4E1E-89A3-F2A11DEFE979}"/>
              </c:ext>
            </c:extLst>
          </c:dPt>
          <c:dPt>
            <c:idx val="9"/>
            <c:bubble3D val="0"/>
            <c:spPr>
              <a:solidFill>
                <a:srgbClr val="7A0C62"/>
              </a:solidFill>
              <a:ln w="19050">
                <a:solidFill>
                  <a:schemeClr val="lt1"/>
                </a:solidFill>
              </a:ln>
              <a:effectLst/>
            </c:spPr>
            <c:extLst>
              <c:ext xmlns:c16="http://schemas.microsoft.com/office/drawing/2014/chart" uri="{C3380CC4-5D6E-409C-BE32-E72D297353CC}">
                <c16:uniqueId val="{00000013-1D26-4E1E-89A3-F2A11DEFE979}"/>
              </c:ext>
            </c:extLst>
          </c:dPt>
          <c:dPt>
            <c:idx val="10"/>
            <c:bubble3D val="0"/>
            <c:spPr>
              <a:solidFill>
                <a:srgbClr val="7A0C62"/>
              </a:solidFill>
              <a:ln w="19050">
                <a:solidFill>
                  <a:schemeClr val="lt1"/>
                </a:solidFill>
              </a:ln>
              <a:effectLst/>
            </c:spPr>
            <c:extLst>
              <c:ext xmlns:c16="http://schemas.microsoft.com/office/drawing/2014/chart" uri="{C3380CC4-5D6E-409C-BE32-E72D297353CC}">
                <c16:uniqueId val="{00000015-1D26-4E1E-89A3-F2A11DEFE979}"/>
              </c:ext>
            </c:extLst>
          </c:dPt>
          <c:dPt>
            <c:idx val="11"/>
            <c:bubble3D val="0"/>
            <c:spPr>
              <a:solidFill>
                <a:srgbClr val="7A0C62"/>
              </a:solidFill>
              <a:ln w="19050">
                <a:solidFill>
                  <a:schemeClr val="lt1"/>
                </a:solidFill>
              </a:ln>
              <a:effectLst/>
            </c:spPr>
            <c:extLst>
              <c:ext xmlns:c16="http://schemas.microsoft.com/office/drawing/2014/chart" uri="{C3380CC4-5D6E-409C-BE32-E72D297353CC}">
                <c16:uniqueId val="{00000017-1D26-4E1E-89A3-F2A11DEFE979}"/>
              </c:ext>
            </c:extLst>
          </c:dPt>
          <c:dPt>
            <c:idx val="12"/>
            <c:bubble3D val="0"/>
            <c:spPr>
              <a:solidFill>
                <a:srgbClr val="7A0C62"/>
              </a:solidFill>
              <a:ln w="19050">
                <a:solidFill>
                  <a:schemeClr val="lt1"/>
                </a:solidFill>
              </a:ln>
              <a:effectLst/>
            </c:spPr>
            <c:extLst>
              <c:ext xmlns:c16="http://schemas.microsoft.com/office/drawing/2014/chart" uri="{C3380CC4-5D6E-409C-BE32-E72D297353CC}">
                <c16:uniqueId val="{00000019-1D26-4E1E-89A3-F2A11DEFE979}"/>
              </c:ext>
            </c:extLst>
          </c:dPt>
          <c:dPt>
            <c:idx val="13"/>
            <c:bubble3D val="0"/>
            <c:spPr>
              <a:solidFill>
                <a:srgbClr val="7A0C62"/>
              </a:solidFill>
              <a:ln w="19050">
                <a:solidFill>
                  <a:schemeClr val="lt1"/>
                </a:solidFill>
              </a:ln>
              <a:effectLst/>
            </c:spPr>
            <c:extLst>
              <c:ext xmlns:c16="http://schemas.microsoft.com/office/drawing/2014/chart" uri="{C3380CC4-5D6E-409C-BE32-E72D297353CC}">
                <c16:uniqueId val="{0000001B-1D26-4E1E-89A3-F2A11DEFE979}"/>
              </c:ext>
            </c:extLst>
          </c:dPt>
          <c:dPt>
            <c:idx val="14"/>
            <c:bubble3D val="0"/>
            <c:spPr>
              <a:solidFill>
                <a:srgbClr val="7A0C62"/>
              </a:solidFill>
              <a:ln w="19050">
                <a:solidFill>
                  <a:schemeClr val="lt1"/>
                </a:solidFill>
              </a:ln>
              <a:effectLst/>
            </c:spPr>
            <c:extLst>
              <c:ext xmlns:c16="http://schemas.microsoft.com/office/drawing/2014/chart" uri="{C3380CC4-5D6E-409C-BE32-E72D297353CC}">
                <c16:uniqueId val="{0000001D-1D26-4E1E-89A3-F2A11DEFE979}"/>
              </c:ext>
            </c:extLst>
          </c:dPt>
          <c:dPt>
            <c:idx val="15"/>
            <c:bubble3D val="0"/>
            <c:spPr>
              <a:solidFill>
                <a:srgbClr val="7A0C62"/>
              </a:solidFill>
              <a:ln w="19050">
                <a:solidFill>
                  <a:schemeClr val="lt1"/>
                </a:solidFill>
              </a:ln>
              <a:effectLst/>
            </c:spPr>
            <c:extLst>
              <c:ext xmlns:c16="http://schemas.microsoft.com/office/drawing/2014/chart" uri="{C3380CC4-5D6E-409C-BE32-E72D297353CC}">
                <c16:uniqueId val="{0000001F-1D26-4E1E-89A3-F2A11DEFE979}"/>
              </c:ext>
            </c:extLst>
          </c:dPt>
          <c:dPt>
            <c:idx val="16"/>
            <c:bubble3D val="0"/>
            <c:spPr>
              <a:solidFill>
                <a:srgbClr val="7A0C62"/>
              </a:solidFill>
              <a:ln w="19050">
                <a:solidFill>
                  <a:schemeClr val="lt1"/>
                </a:solidFill>
              </a:ln>
              <a:effectLst/>
            </c:spPr>
            <c:extLst>
              <c:ext xmlns:c16="http://schemas.microsoft.com/office/drawing/2014/chart" uri="{C3380CC4-5D6E-409C-BE32-E72D297353CC}">
                <c16:uniqueId val="{00000021-1D26-4E1E-89A3-F2A11DEFE979}"/>
              </c:ext>
            </c:extLst>
          </c:dPt>
          <c:dPt>
            <c:idx val="17"/>
            <c:bubble3D val="0"/>
            <c:spPr>
              <a:solidFill>
                <a:srgbClr val="7A0C62"/>
              </a:solidFill>
              <a:ln w="19050">
                <a:solidFill>
                  <a:schemeClr val="lt1"/>
                </a:solidFill>
              </a:ln>
              <a:effectLst/>
            </c:spPr>
            <c:extLst>
              <c:ext xmlns:c16="http://schemas.microsoft.com/office/drawing/2014/chart" uri="{C3380CC4-5D6E-409C-BE32-E72D297353CC}">
                <c16:uniqueId val="{00000023-1D26-4E1E-89A3-F2A11DEFE979}"/>
              </c:ext>
            </c:extLst>
          </c:dPt>
          <c:dPt>
            <c:idx val="18"/>
            <c:bubble3D val="0"/>
            <c:spPr>
              <a:solidFill>
                <a:srgbClr val="7A0C62"/>
              </a:solidFill>
              <a:ln w="19050">
                <a:solidFill>
                  <a:schemeClr val="lt1"/>
                </a:solidFill>
              </a:ln>
              <a:effectLst/>
            </c:spPr>
            <c:extLst>
              <c:ext xmlns:c16="http://schemas.microsoft.com/office/drawing/2014/chart" uri="{C3380CC4-5D6E-409C-BE32-E72D297353CC}">
                <c16:uniqueId val="{00000025-1D26-4E1E-89A3-F2A11DEFE979}"/>
              </c:ext>
            </c:extLst>
          </c:dPt>
          <c:dPt>
            <c:idx val="19"/>
            <c:bubble3D val="0"/>
            <c:spPr>
              <a:solidFill>
                <a:srgbClr val="7A0C62"/>
              </a:solidFill>
              <a:ln w="19050">
                <a:solidFill>
                  <a:schemeClr val="lt1"/>
                </a:solidFill>
              </a:ln>
              <a:effectLst/>
            </c:spPr>
            <c:extLst>
              <c:ext xmlns:c16="http://schemas.microsoft.com/office/drawing/2014/chart" uri="{C3380CC4-5D6E-409C-BE32-E72D297353CC}">
                <c16:uniqueId val="{00000027-1D26-4E1E-89A3-F2A11DEFE979}"/>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83E0-442E-B08E-8CA9198C658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Gráfico!$A$47</c:f>
              <c:strCache>
                <c:ptCount val="1"/>
                <c:pt idx="0">
                  <c:v>R. Humanos</c:v>
                </c:pt>
              </c:strCache>
            </c:strRef>
          </c:tx>
          <c:spPr>
            <a:noFill/>
          </c:spPr>
          <c:dPt>
            <c:idx val="0"/>
            <c:bubble3D val="0"/>
            <c:spPr>
              <a:noFill/>
              <a:ln w="19050">
                <a:solidFill>
                  <a:schemeClr val="lt1"/>
                </a:solidFill>
              </a:ln>
              <a:effectLst/>
            </c:spPr>
            <c:extLst>
              <c:ext xmlns:c16="http://schemas.microsoft.com/office/drawing/2014/chart" uri="{C3380CC4-5D6E-409C-BE32-E72D297353CC}">
                <c16:uniqueId val="{00000029-1D26-4E1E-89A3-F2A11DEFE979}"/>
              </c:ext>
            </c:extLst>
          </c:dPt>
          <c:dPt>
            <c:idx val="1"/>
            <c:bubble3D val="0"/>
            <c:spPr>
              <a:solidFill>
                <a:schemeClr val="bg1">
                  <a:alpha val="78000"/>
                </a:schemeClr>
              </a:solidFill>
              <a:ln w="19050">
                <a:solidFill>
                  <a:schemeClr val="lt1"/>
                </a:solidFill>
              </a:ln>
              <a:effectLst/>
            </c:spPr>
            <c:extLst>
              <c:ext xmlns:c16="http://schemas.microsoft.com/office/drawing/2014/chart" uri="{C3380CC4-5D6E-409C-BE32-E72D297353CC}">
                <c16:uniqueId val="{00000002-83E0-442E-B08E-8CA9198C658E}"/>
              </c:ext>
            </c:extLst>
          </c:dPt>
          <c:val>
            <c:numRef>
              <c:f>Gráfico!$B$47:$C$47</c:f>
              <c:numCache>
                <c:formatCode>0%</c:formatCode>
                <c:ptCount val="2"/>
                <c:pt idx="0">
                  <c:v>1</c:v>
                </c:pt>
                <c:pt idx="1">
                  <c:v>0</c:v>
                </c:pt>
              </c:numCache>
            </c:numRef>
          </c:val>
          <c:extLst>
            <c:ext xmlns:c16="http://schemas.microsoft.com/office/drawing/2014/chart" uri="{C3380CC4-5D6E-409C-BE32-E72D297353CC}">
              <c16:uniqueId val="{00000001-83E0-442E-B08E-8CA9198C658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Gráfico!$A$48</c:f>
              <c:strCache>
                <c:ptCount val="1"/>
                <c:pt idx="0">
                  <c:v>R. Materiales</c:v>
                </c:pt>
              </c:strCache>
            </c:strRef>
          </c:tx>
          <c:spPr>
            <a:solidFill>
              <a:srgbClr val="CC00CC"/>
            </a:solidFill>
          </c:spPr>
          <c:explosion val="5"/>
          <c:dPt>
            <c:idx val="0"/>
            <c:bubble3D val="0"/>
            <c:spPr>
              <a:solidFill>
                <a:srgbClr val="CC00CC"/>
              </a:solidFill>
              <a:ln w="19050">
                <a:solidFill>
                  <a:schemeClr val="lt1"/>
                </a:solidFill>
              </a:ln>
              <a:effectLst/>
            </c:spPr>
            <c:extLst>
              <c:ext xmlns:c16="http://schemas.microsoft.com/office/drawing/2014/chart" uri="{C3380CC4-5D6E-409C-BE32-E72D297353CC}">
                <c16:uniqueId val="{00000001-3AE3-4F1E-9CA8-DC4D9A557E74}"/>
              </c:ext>
            </c:extLst>
          </c:dPt>
          <c:dPt>
            <c:idx val="1"/>
            <c:bubble3D val="0"/>
            <c:spPr>
              <a:solidFill>
                <a:srgbClr val="CC00CC"/>
              </a:solidFill>
              <a:ln w="19050">
                <a:solidFill>
                  <a:schemeClr val="lt1"/>
                </a:solidFill>
              </a:ln>
              <a:effectLst/>
            </c:spPr>
            <c:extLst>
              <c:ext xmlns:c16="http://schemas.microsoft.com/office/drawing/2014/chart" uri="{C3380CC4-5D6E-409C-BE32-E72D297353CC}">
                <c16:uniqueId val="{00000003-3AE3-4F1E-9CA8-DC4D9A557E74}"/>
              </c:ext>
            </c:extLst>
          </c:dPt>
          <c:dPt>
            <c:idx val="2"/>
            <c:bubble3D val="0"/>
            <c:spPr>
              <a:solidFill>
                <a:srgbClr val="CC00CC"/>
              </a:solidFill>
              <a:ln w="19050">
                <a:solidFill>
                  <a:schemeClr val="lt1"/>
                </a:solidFill>
              </a:ln>
              <a:effectLst/>
            </c:spPr>
            <c:extLst>
              <c:ext xmlns:c16="http://schemas.microsoft.com/office/drawing/2014/chart" uri="{C3380CC4-5D6E-409C-BE32-E72D297353CC}">
                <c16:uniqueId val="{00000005-3AE3-4F1E-9CA8-DC4D9A557E74}"/>
              </c:ext>
            </c:extLst>
          </c:dPt>
          <c:dPt>
            <c:idx val="3"/>
            <c:bubble3D val="0"/>
            <c:spPr>
              <a:solidFill>
                <a:srgbClr val="CC00CC"/>
              </a:solidFill>
              <a:ln w="19050">
                <a:solidFill>
                  <a:schemeClr val="lt1"/>
                </a:solidFill>
              </a:ln>
              <a:effectLst/>
            </c:spPr>
            <c:extLst>
              <c:ext xmlns:c16="http://schemas.microsoft.com/office/drawing/2014/chart" uri="{C3380CC4-5D6E-409C-BE32-E72D297353CC}">
                <c16:uniqueId val="{00000007-3AE3-4F1E-9CA8-DC4D9A557E74}"/>
              </c:ext>
            </c:extLst>
          </c:dPt>
          <c:dPt>
            <c:idx val="4"/>
            <c:bubble3D val="0"/>
            <c:spPr>
              <a:solidFill>
                <a:srgbClr val="CC00CC"/>
              </a:solidFill>
              <a:ln w="19050">
                <a:solidFill>
                  <a:schemeClr val="lt1"/>
                </a:solidFill>
              </a:ln>
              <a:effectLst/>
            </c:spPr>
            <c:extLst>
              <c:ext xmlns:c16="http://schemas.microsoft.com/office/drawing/2014/chart" uri="{C3380CC4-5D6E-409C-BE32-E72D297353CC}">
                <c16:uniqueId val="{00000009-3AE3-4F1E-9CA8-DC4D9A557E74}"/>
              </c:ext>
            </c:extLst>
          </c:dPt>
          <c:dPt>
            <c:idx val="5"/>
            <c:bubble3D val="0"/>
            <c:spPr>
              <a:solidFill>
                <a:srgbClr val="CC00CC"/>
              </a:solidFill>
              <a:ln w="19050">
                <a:solidFill>
                  <a:schemeClr val="lt1"/>
                </a:solidFill>
              </a:ln>
              <a:effectLst/>
            </c:spPr>
            <c:extLst>
              <c:ext xmlns:c16="http://schemas.microsoft.com/office/drawing/2014/chart" uri="{C3380CC4-5D6E-409C-BE32-E72D297353CC}">
                <c16:uniqueId val="{0000000B-3AE3-4F1E-9CA8-DC4D9A557E74}"/>
              </c:ext>
            </c:extLst>
          </c:dPt>
          <c:dPt>
            <c:idx val="6"/>
            <c:bubble3D val="0"/>
            <c:spPr>
              <a:solidFill>
                <a:srgbClr val="CC00CC"/>
              </a:solidFill>
              <a:ln w="19050">
                <a:solidFill>
                  <a:schemeClr val="lt1"/>
                </a:solidFill>
              </a:ln>
              <a:effectLst/>
            </c:spPr>
            <c:extLst>
              <c:ext xmlns:c16="http://schemas.microsoft.com/office/drawing/2014/chart" uri="{C3380CC4-5D6E-409C-BE32-E72D297353CC}">
                <c16:uniqueId val="{0000000D-3AE3-4F1E-9CA8-DC4D9A557E74}"/>
              </c:ext>
            </c:extLst>
          </c:dPt>
          <c:dPt>
            <c:idx val="7"/>
            <c:bubble3D val="0"/>
            <c:spPr>
              <a:solidFill>
                <a:srgbClr val="CC00CC"/>
              </a:solidFill>
              <a:ln w="19050">
                <a:solidFill>
                  <a:schemeClr val="lt1"/>
                </a:solidFill>
              </a:ln>
              <a:effectLst/>
            </c:spPr>
            <c:extLst>
              <c:ext xmlns:c16="http://schemas.microsoft.com/office/drawing/2014/chart" uri="{C3380CC4-5D6E-409C-BE32-E72D297353CC}">
                <c16:uniqueId val="{0000000F-3AE3-4F1E-9CA8-DC4D9A557E74}"/>
              </c:ext>
            </c:extLst>
          </c:dPt>
          <c:dPt>
            <c:idx val="8"/>
            <c:bubble3D val="0"/>
            <c:spPr>
              <a:solidFill>
                <a:srgbClr val="CC00CC"/>
              </a:solidFill>
              <a:ln w="19050">
                <a:solidFill>
                  <a:schemeClr val="lt1"/>
                </a:solidFill>
              </a:ln>
              <a:effectLst/>
            </c:spPr>
            <c:extLst>
              <c:ext xmlns:c16="http://schemas.microsoft.com/office/drawing/2014/chart" uri="{C3380CC4-5D6E-409C-BE32-E72D297353CC}">
                <c16:uniqueId val="{00000011-3AE3-4F1E-9CA8-DC4D9A557E74}"/>
              </c:ext>
            </c:extLst>
          </c:dPt>
          <c:dPt>
            <c:idx val="9"/>
            <c:bubble3D val="0"/>
            <c:spPr>
              <a:solidFill>
                <a:srgbClr val="CC00CC"/>
              </a:solidFill>
              <a:ln w="19050">
                <a:solidFill>
                  <a:schemeClr val="lt1"/>
                </a:solidFill>
              </a:ln>
              <a:effectLst/>
            </c:spPr>
            <c:extLst>
              <c:ext xmlns:c16="http://schemas.microsoft.com/office/drawing/2014/chart" uri="{C3380CC4-5D6E-409C-BE32-E72D297353CC}">
                <c16:uniqueId val="{00000013-3AE3-4F1E-9CA8-DC4D9A557E74}"/>
              </c:ext>
            </c:extLst>
          </c:dPt>
          <c:dPt>
            <c:idx val="10"/>
            <c:bubble3D val="0"/>
            <c:spPr>
              <a:solidFill>
                <a:srgbClr val="CC00CC"/>
              </a:solidFill>
              <a:ln w="19050">
                <a:solidFill>
                  <a:schemeClr val="lt1"/>
                </a:solidFill>
              </a:ln>
              <a:effectLst/>
            </c:spPr>
            <c:extLst>
              <c:ext xmlns:c16="http://schemas.microsoft.com/office/drawing/2014/chart" uri="{C3380CC4-5D6E-409C-BE32-E72D297353CC}">
                <c16:uniqueId val="{00000015-3AE3-4F1E-9CA8-DC4D9A557E74}"/>
              </c:ext>
            </c:extLst>
          </c:dPt>
          <c:dPt>
            <c:idx val="11"/>
            <c:bubble3D val="0"/>
            <c:spPr>
              <a:solidFill>
                <a:srgbClr val="CC00CC"/>
              </a:solidFill>
              <a:ln w="19050">
                <a:solidFill>
                  <a:schemeClr val="lt1"/>
                </a:solidFill>
              </a:ln>
              <a:effectLst/>
            </c:spPr>
            <c:extLst>
              <c:ext xmlns:c16="http://schemas.microsoft.com/office/drawing/2014/chart" uri="{C3380CC4-5D6E-409C-BE32-E72D297353CC}">
                <c16:uniqueId val="{00000017-3AE3-4F1E-9CA8-DC4D9A557E74}"/>
              </c:ext>
            </c:extLst>
          </c:dPt>
          <c:dPt>
            <c:idx val="12"/>
            <c:bubble3D val="0"/>
            <c:spPr>
              <a:solidFill>
                <a:srgbClr val="CC00CC"/>
              </a:solidFill>
              <a:ln w="19050">
                <a:solidFill>
                  <a:schemeClr val="lt1"/>
                </a:solidFill>
              </a:ln>
              <a:effectLst/>
            </c:spPr>
            <c:extLst>
              <c:ext xmlns:c16="http://schemas.microsoft.com/office/drawing/2014/chart" uri="{C3380CC4-5D6E-409C-BE32-E72D297353CC}">
                <c16:uniqueId val="{00000019-3AE3-4F1E-9CA8-DC4D9A557E74}"/>
              </c:ext>
            </c:extLst>
          </c:dPt>
          <c:dPt>
            <c:idx val="13"/>
            <c:bubble3D val="0"/>
            <c:spPr>
              <a:solidFill>
                <a:srgbClr val="CC00CC"/>
              </a:solidFill>
              <a:ln w="19050">
                <a:solidFill>
                  <a:schemeClr val="lt1"/>
                </a:solidFill>
              </a:ln>
              <a:effectLst/>
            </c:spPr>
            <c:extLst>
              <c:ext xmlns:c16="http://schemas.microsoft.com/office/drawing/2014/chart" uri="{C3380CC4-5D6E-409C-BE32-E72D297353CC}">
                <c16:uniqueId val="{0000001B-3AE3-4F1E-9CA8-DC4D9A557E74}"/>
              </c:ext>
            </c:extLst>
          </c:dPt>
          <c:dPt>
            <c:idx val="14"/>
            <c:bubble3D val="0"/>
            <c:spPr>
              <a:solidFill>
                <a:srgbClr val="CC00CC"/>
              </a:solidFill>
              <a:ln w="19050">
                <a:solidFill>
                  <a:schemeClr val="lt1"/>
                </a:solidFill>
              </a:ln>
              <a:effectLst/>
            </c:spPr>
            <c:extLst>
              <c:ext xmlns:c16="http://schemas.microsoft.com/office/drawing/2014/chart" uri="{C3380CC4-5D6E-409C-BE32-E72D297353CC}">
                <c16:uniqueId val="{0000001D-3AE3-4F1E-9CA8-DC4D9A557E74}"/>
              </c:ext>
            </c:extLst>
          </c:dPt>
          <c:dPt>
            <c:idx val="15"/>
            <c:bubble3D val="0"/>
            <c:spPr>
              <a:solidFill>
                <a:srgbClr val="CC00CC"/>
              </a:solidFill>
              <a:ln w="19050">
                <a:solidFill>
                  <a:schemeClr val="lt1"/>
                </a:solidFill>
              </a:ln>
              <a:effectLst/>
            </c:spPr>
            <c:extLst>
              <c:ext xmlns:c16="http://schemas.microsoft.com/office/drawing/2014/chart" uri="{C3380CC4-5D6E-409C-BE32-E72D297353CC}">
                <c16:uniqueId val="{0000001F-3AE3-4F1E-9CA8-DC4D9A557E74}"/>
              </c:ext>
            </c:extLst>
          </c:dPt>
          <c:dPt>
            <c:idx val="16"/>
            <c:bubble3D val="0"/>
            <c:spPr>
              <a:solidFill>
                <a:srgbClr val="CC00CC"/>
              </a:solidFill>
              <a:ln w="19050">
                <a:solidFill>
                  <a:schemeClr val="lt1"/>
                </a:solidFill>
              </a:ln>
              <a:effectLst/>
            </c:spPr>
            <c:extLst>
              <c:ext xmlns:c16="http://schemas.microsoft.com/office/drawing/2014/chart" uri="{C3380CC4-5D6E-409C-BE32-E72D297353CC}">
                <c16:uniqueId val="{00000021-3AE3-4F1E-9CA8-DC4D9A557E74}"/>
              </c:ext>
            </c:extLst>
          </c:dPt>
          <c:dPt>
            <c:idx val="17"/>
            <c:bubble3D val="0"/>
            <c:spPr>
              <a:solidFill>
                <a:srgbClr val="CC00CC"/>
              </a:solidFill>
              <a:ln w="19050">
                <a:solidFill>
                  <a:schemeClr val="lt1"/>
                </a:solidFill>
              </a:ln>
              <a:effectLst/>
            </c:spPr>
            <c:extLst>
              <c:ext xmlns:c16="http://schemas.microsoft.com/office/drawing/2014/chart" uri="{C3380CC4-5D6E-409C-BE32-E72D297353CC}">
                <c16:uniqueId val="{00000023-3AE3-4F1E-9CA8-DC4D9A557E74}"/>
              </c:ext>
            </c:extLst>
          </c:dPt>
          <c:dPt>
            <c:idx val="18"/>
            <c:bubble3D val="0"/>
            <c:spPr>
              <a:solidFill>
                <a:srgbClr val="CC00CC"/>
              </a:solidFill>
              <a:ln w="19050">
                <a:solidFill>
                  <a:schemeClr val="lt1"/>
                </a:solidFill>
              </a:ln>
              <a:effectLst/>
            </c:spPr>
            <c:extLst>
              <c:ext xmlns:c16="http://schemas.microsoft.com/office/drawing/2014/chart" uri="{C3380CC4-5D6E-409C-BE32-E72D297353CC}">
                <c16:uniqueId val="{00000025-3AE3-4F1E-9CA8-DC4D9A557E74}"/>
              </c:ext>
            </c:extLst>
          </c:dPt>
          <c:dPt>
            <c:idx val="19"/>
            <c:bubble3D val="0"/>
            <c:spPr>
              <a:solidFill>
                <a:srgbClr val="CC00CC"/>
              </a:solidFill>
              <a:ln w="19050">
                <a:solidFill>
                  <a:schemeClr val="lt1"/>
                </a:solidFill>
              </a:ln>
              <a:effectLst/>
            </c:spPr>
            <c:extLst>
              <c:ext xmlns:c16="http://schemas.microsoft.com/office/drawing/2014/chart" uri="{C3380CC4-5D6E-409C-BE32-E72D297353CC}">
                <c16:uniqueId val="{00000027-3AE3-4F1E-9CA8-DC4D9A557E74}"/>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5505-47BE-8935-97A6C598DF13}"/>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Gráfico!$A$48</c:f>
              <c:strCache>
                <c:ptCount val="1"/>
                <c:pt idx="0">
                  <c:v>R. Materiales</c:v>
                </c:pt>
              </c:strCache>
            </c:strRef>
          </c:tx>
          <c:dPt>
            <c:idx val="0"/>
            <c:bubble3D val="0"/>
            <c:spPr>
              <a:noFill/>
              <a:ln w="19050">
                <a:solidFill>
                  <a:schemeClr val="lt1"/>
                </a:solidFill>
              </a:ln>
              <a:effectLst/>
            </c:spPr>
            <c:extLst>
              <c:ext xmlns:c16="http://schemas.microsoft.com/office/drawing/2014/chart" uri="{C3380CC4-5D6E-409C-BE32-E72D297353CC}">
                <c16:uniqueId val="{00000002-5505-47BE-8935-97A6C598DF13}"/>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03-5505-47BE-8935-97A6C598DF13}"/>
              </c:ext>
            </c:extLst>
          </c:dPt>
          <c:val>
            <c:numRef>
              <c:f>Gráfico!$B$48:$C$48</c:f>
              <c:numCache>
                <c:formatCode>0%</c:formatCode>
                <c:ptCount val="2"/>
                <c:pt idx="0">
                  <c:v>1.0673877380952381</c:v>
                </c:pt>
                <c:pt idx="1">
                  <c:v>-6.7387738095238126E-2</c:v>
                </c:pt>
              </c:numCache>
            </c:numRef>
          </c:val>
          <c:extLst>
            <c:ext xmlns:c16="http://schemas.microsoft.com/office/drawing/2014/chart" uri="{C3380CC4-5D6E-409C-BE32-E72D297353CC}">
              <c16:uniqueId val="{00000001-5505-47BE-8935-97A6C598DF13}"/>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Gráfico!$A$49</c:f>
              <c:strCache>
                <c:ptCount val="1"/>
                <c:pt idx="0">
                  <c:v>Equipo</c:v>
                </c:pt>
              </c:strCache>
            </c:strRef>
          </c:tx>
          <c:spPr>
            <a:solidFill>
              <a:srgbClr val="FF66FF"/>
            </a:solidFill>
          </c:spPr>
          <c:explosion val="5"/>
          <c:dPt>
            <c:idx val="0"/>
            <c:bubble3D val="0"/>
            <c:spPr>
              <a:solidFill>
                <a:srgbClr val="FF66FF"/>
              </a:solidFill>
              <a:ln w="19050">
                <a:solidFill>
                  <a:schemeClr val="lt1"/>
                </a:solidFill>
              </a:ln>
              <a:effectLst/>
            </c:spPr>
            <c:extLst>
              <c:ext xmlns:c16="http://schemas.microsoft.com/office/drawing/2014/chart" uri="{C3380CC4-5D6E-409C-BE32-E72D297353CC}">
                <c16:uniqueId val="{00000001-172A-4043-9B83-CE2EFBA498FC}"/>
              </c:ext>
            </c:extLst>
          </c:dPt>
          <c:dPt>
            <c:idx val="1"/>
            <c:bubble3D val="0"/>
            <c:spPr>
              <a:solidFill>
                <a:srgbClr val="FF66FF"/>
              </a:solidFill>
              <a:ln w="19050">
                <a:solidFill>
                  <a:schemeClr val="lt1"/>
                </a:solidFill>
              </a:ln>
              <a:effectLst/>
            </c:spPr>
            <c:extLst>
              <c:ext xmlns:c16="http://schemas.microsoft.com/office/drawing/2014/chart" uri="{C3380CC4-5D6E-409C-BE32-E72D297353CC}">
                <c16:uniqueId val="{00000003-172A-4043-9B83-CE2EFBA498FC}"/>
              </c:ext>
            </c:extLst>
          </c:dPt>
          <c:dPt>
            <c:idx val="2"/>
            <c:bubble3D val="0"/>
            <c:spPr>
              <a:solidFill>
                <a:srgbClr val="FF66FF"/>
              </a:solidFill>
              <a:ln w="19050">
                <a:solidFill>
                  <a:schemeClr val="lt1"/>
                </a:solidFill>
              </a:ln>
              <a:effectLst/>
            </c:spPr>
            <c:extLst>
              <c:ext xmlns:c16="http://schemas.microsoft.com/office/drawing/2014/chart" uri="{C3380CC4-5D6E-409C-BE32-E72D297353CC}">
                <c16:uniqueId val="{00000005-172A-4043-9B83-CE2EFBA498FC}"/>
              </c:ext>
            </c:extLst>
          </c:dPt>
          <c:dPt>
            <c:idx val="3"/>
            <c:bubble3D val="0"/>
            <c:spPr>
              <a:solidFill>
                <a:srgbClr val="FF66FF"/>
              </a:solidFill>
              <a:ln w="19050">
                <a:solidFill>
                  <a:schemeClr val="lt1"/>
                </a:solidFill>
              </a:ln>
              <a:effectLst/>
            </c:spPr>
            <c:extLst>
              <c:ext xmlns:c16="http://schemas.microsoft.com/office/drawing/2014/chart" uri="{C3380CC4-5D6E-409C-BE32-E72D297353CC}">
                <c16:uniqueId val="{00000007-172A-4043-9B83-CE2EFBA498FC}"/>
              </c:ext>
            </c:extLst>
          </c:dPt>
          <c:dPt>
            <c:idx val="4"/>
            <c:bubble3D val="0"/>
            <c:spPr>
              <a:solidFill>
                <a:srgbClr val="FF66FF"/>
              </a:solidFill>
              <a:ln w="19050">
                <a:solidFill>
                  <a:schemeClr val="lt1"/>
                </a:solidFill>
              </a:ln>
              <a:effectLst/>
            </c:spPr>
            <c:extLst>
              <c:ext xmlns:c16="http://schemas.microsoft.com/office/drawing/2014/chart" uri="{C3380CC4-5D6E-409C-BE32-E72D297353CC}">
                <c16:uniqueId val="{00000009-172A-4043-9B83-CE2EFBA498FC}"/>
              </c:ext>
            </c:extLst>
          </c:dPt>
          <c:dPt>
            <c:idx val="5"/>
            <c:bubble3D val="0"/>
            <c:spPr>
              <a:solidFill>
                <a:srgbClr val="FF66FF"/>
              </a:solidFill>
              <a:ln w="19050">
                <a:solidFill>
                  <a:schemeClr val="lt1"/>
                </a:solidFill>
              </a:ln>
              <a:effectLst/>
            </c:spPr>
            <c:extLst>
              <c:ext xmlns:c16="http://schemas.microsoft.com/office/drawing/2014/chart" uri="{C3380CC4-5D6E-409C-BE32-E72D297353CC}">
                <c16:uniqueId val="{0000000B-172A-4043-9B83-CE2EFBA498FC}"/>
              </c:ext>
            </c:extLst>
          </c:dPt>
          <c:dPt>
            <c:idx val="6"/>
            <c:bubble3D val="0"/>
            <c:spPr>
              <a:solidFill>
                <a:srgbClr val="FF66FF"/>
              </a:solidFill>
              <a:ln w="19050">
                <a:solidFill>
                  <a:schemeClr val="lt1"/>
                </a:solidFill>
              </a:ln>
              <a:effectLst/>
            </c:spPr>
            <c:extLst>
              <c:ext xmlns:c16="http://schemas.microsoft.com/office/drawing/2014/chart" uri="{C3380CC4-5D6E-409C-BE32-E72D297353CC}">
                <c16:uniqueId val="{0000000D-172A-4043-9B83-CE2EFBA498FC}"/>
              </c:ext>
            </c:extLst>
          </c:dPt>
          <c:dPt>
            <c:idx val="7"/>
            <c:bubble3D val="0"/>
            <c:spPr>
              <a:solidFill>
                <a:srgbClr val="FF66FF"/>
              </a:solidFill>
              <a:ln w="19050">
                <a:solidFill>
                  <a:schemeClr val="lt1"/>
                </a:solidFill>
              </a:ln>
              <a:effectLst/>
            </c:spPr>
            <c:extLst>
              <c:ext xmlns:c16="http://schemas.microsoft.com/office/drawing/2014/chart" uri="{C3380CC4-5D6E-409C-BE32-E72D297353CC}">
                <c16:uniqueId val="{0000000F-172A-4043-9B83-CE2EFBA498FC}"/>
              </c:ext>
            </c:extLst>
          </c:dPt>
          <c:dPt>
            <c:idx val="8"/>
            <c:bubble3D val="0"/>
            <c:spPr>
              <a:solidFill>
                <a:srgbClr val="FF66FF"/>
              </a:solidFill>
              <a:ln w="19050">
                <a:solidFill>
                  <a:schemeClr val="lt1"/>
                </a:solidFill>
              </a:ln>
              <a:effectLst/>
            </c:spPr>
            <c:extLst>
              <c:ext xmlns:c16="http://schemas.microsoft.com/office/drawing/2014/chart" uri="{C3380CC4-5D6E-409C-BE32-E72D297353CC}">
                <c16:uniqueId val="{00000011-172A-4043-9B83-CE2EFBA498FC}"/>
              </c:ext>
            </c:extLst>
          </c:dPt>
          <c:dPt>
            <c:idx val="9"/>
            <c:bubble3D val="0"/>
            <c:spPr>
              <a:solidFill>
                <a:srgbClr val="FF66FF"/>
              </a:solidFill>
              <a:ln w="19050">
                <a:solidFill>
                  <a:schemeClr val="lt1"/>
                </a:solidFill>
              </a:ln>
              <a:effectLst/>
            </c:spPr>
            <c:extLst>
              <c:ext xmlns:c16="http://schemas.microsoft.com/office/drawing/2014/chart" uri="{C3380CC4-5D6E-409C-BE32-E72D297353CC}">
                <c16:uniqueId val="{00000013-172A-4043-9B83-CE2EFBA498FC}"/>
              </c:ext>
            </c:extLst>
          </c:dPt>
          <c:dPt>
            <c:idx val="10"/>
            <c:bubble3D val="0"/>
            <c:spPr>
              <a:solidFill>
                <a:srgbClr val="FF66FF"/>
              </a:solidFill>
              <a:ln w="19050">
                <a:solidFill>
                  <a:schemeClr val="lt1"/>
                </a:solidFill>
              </a:ln>
              <a:effectLst/>
            </c:spPr>
            <c:extLst>
              <c:ext xmlns:c16="http://schemas.microsoft.com/office/drawing/2014/chart" uri="{C3380CC4-5D6E-409C-BE32-E72D297353CC}">
                <c16:uniqueId val="{00000015-172A-4043-9B83-CE2EFBA498FC}"/>
              </c:ext>
            </c:extLst>
          </c:dPt>
          <c:dPt>
            <c:idx val="11"/>
            <c:bubble3D val="0"/>
            <c:spPr>
              <a:solidFill>
                <a:srgbClr val="FF66FF"/>
              </a:solidFill>
              <a:ln w="19050">
                <a:solidFill>
                  <a:schemeClr val="lt1"/>
                </a:solidFill>
              </a:ln>
              <a:effectLst/>
            </c:spPr>
            <c:extLst>
              <c:ext xmlns:c16="http://schemas.microsoft.com/office/drawing/2014/chart" uri="{C3380CC4-5D6E-409C-BE32-E72D297353CC}">
                <c16:uniqueId val="{00000017-172A-4043-9B83-CE2EFBA498FC}"/>
              </c:ext>
            </c:extLst>
          </c:dPt>
          <c:dPt>
            <c:idx val="12"/>
            <c:bubble3D val="0"/>
            <c:spPr>
              <a:solidFill>
                <a:srgbClr val="FF66FF"/>
              </a:solidFill>
              <a:ln w="19050">
                <a:solidFill>
                  <a:schemeClr val="lt1"/>
                </a:solidFill>
              </a:ln>
              <a:effectLst/>
            </c:spPr>
            <c:extLst>
              <c:ext xmlns:c16="http://schemas.microsoft.com/office/drawing/2014/chart" uri="{C3380CC4-5D6E-409C-BE32-E72D297353CC}">
                <c16:uniqueId val="{00000019-172A-4043-9B83-CE2EFBA498FC}"/>
              </c:ext>
            </c:extLst>
          </c:dPt>
          <c:dPt>
            <c:idx val="13"/>
            <c:bubble3D val="0"/>
            <c:spPr>
              <a:solidFill>
                <a:srgbClr val="FF66FF"/>
              </a:solidFill>
              <a:ln w="19050">
                <a:solidFill>
                  <a:schemeClr val="lt1"/>
                </a:solidFill>
              </a:ln>
              <a:effectLst/>
            </c:spPr>
            <c:extLst>
              <c:ext xmlns:c16="http://schemas.microsoft.com/office/drawing/2014/chart" uri="{C3380CC4-5D6E-409C-BE32-E72D297353CC}">
                <c16:uniqueId val="{0000001B-172A-4043-9B83-CE2EFBA498FC}"/>
              </c:ext>
            </c:extLst>
          </c:dPt>
          <c:dPt>
            <c:idx val="14"/>
            <c:bubble3D val="0"/>
            <c:spPr>
              <a:solidFill>
                <a:srgbClr val="FF66FF"/>
              </a:solidFill>
              <a:ln w="19050">
                <a:solidFill>
                  <a:schemeClr val="lt1"/>
                </a:solidFill>
              </a:ln>
              <a:effectLst/>
            </c:spPr>
            <c:extLst>
              <c:ext xmlns:c16="http://schemas.microsoft.com/office/drawing/2014/chart" uri="{C3380CC4-5D6E-409C-BE32-E72D297353CC}">
                <c16:uniqueId val="{0000001D-172A-4043-9B83-CE2EFBA498FC}"/>
              </c:ext>
            </c:extLst>
          </c:dPt>
          <c:dPt>
            <c:idx val="15"/>
            <c:bubble3D val="0"/>
            <c:spPr>
              <a:solidFill>
                <a:srgbClr val="FF66FF"/>
              </a:solidFill>
              <a:ln w="19050">
                <a:solidFill>
                  <a:schemeClr val="lt1"/>
                </a:solidFill>
              </a:ln>
              <a:effectLst/>
            </c:spPr>
            <c:extLst>
              <c:ext xmlns:c16="http://schemas.microsoft.com/office/drawing/2014/chart" uri="{C3380CC4-5D6E-409C-BE32-E72D297353CC}">
                <c16:uniqueId val="{0000001F-172A-4043-9B83-CE2EFBA498FC}"/>
              </c:ext>
            </c:extLst>
          </c:dPt>
          <c:dPt>
            <c:idx val="16"/>
            <c:bubble3D val="0"/>
            <c:spPr>
              <a:solidFill>
                <a:srgbClr val="FF66FF"/>
              </a:solidFill>
              <a:ln w="19050">
                <a:solidFill>
                  <a:schemeClr val="lt1"/>
                </a:solidFill>
              </a:ln>
              <a:effectLst/>
            </c:spPr>
            <c:extLst>
              <c:ext xmlns:c16="http://schemas.microsoft.com/office/drawing/2014/chart" uri="{C3380CC4-5D6E-409C-BE32-E72D297353CC}">
                <c16:uniqueId val="{00000021-172A-4043-9B83-CE2EFBA498FC}"/>
              </c:ext>
            </c:extLst>
          </c:dPt>
          <c:dPt>
            <c:idx val="17"/>
            <c:bubble3D val="0"/>
            <c:spPr>
              <a:solidFill>
                <a:srgbClr val="FF66FF"/>
              </a:solidFill>
              <a:ln w="19050">
                <a:solidFill>
                  <a:schemeClr val="lt1"/>
                </a:solidFill>
              </a:ln>
              <a:effectLst/>
            </c:spPr>
            <c:extLst>
              <c:ext xmlns:c16="http://schemas.microsoft.com/office/drawing/2014/chart" uri="{C3380CC4-5D6E-409C-BE32-E72D297353CC}">
                <c16:uniqueId val="{00000023-172A-4043-9B83-CE2EFBA498FC}"/>
              </c:ext>
            </c:extLst>
          </c:dPt>
          <c:dPt>
            <c:idx val="18"/>
            <c:bubble3D val="0"/>
            <c:spPr>
              <a:solidFill>
                <a:srgbClr val="FF66FF"/>
              </a:solidFill>
              <a:ln w="19050">
                <a:solidFill>
                  <a:schemeClr val="lt1"/>
                </a:solidFill>
              </a:ln>
              <a:effectLst/>
            </c:spPr>
            <c:extLst>
              <c:ext xmlns:c16="http://schemas.microsoft.com/office/drawing/2014/chart" uri="{C3380CC4-5D6E-409C-BE32-E72D297353CC}">
                <c16:uniqueId val="{00000025-172A-4043-9B83-CE2EFBA498FC}"/>
              </c:ext>
            </c:extLst>
          </c:dPt>
          <c:dPt>
            <c:idx val="19"/>
            <c:bubble3D val="0"/>
            <c:spPr>
              <a:solidFill>
                <a:srgbClr val="FF66FF"/>
              </a:solidFill>
              <a:ln w="19050">
                <a:solidFill>
                  <a:schemeClr val="lt1"/>
                </a:solidFill>
              </a:ln>
              <a:effectLst/>
            </c:spPr>
            <c:extLst>
              <c:ext xmlns:c16="http://schemas.microsoft.com/office/drawing/2014/chart" uri="{C3380CC4-5D6E-409C-BE32-E72D297353CC}">
                <c16:uniqueId val="{00000027-172A-4043-9B83-CE2EFBA498FC}"/>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00-7CEF-4786-8399-73D399670941}"/>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Gráfico!$A$49</c:f>
              <c:strCache>
                <c:ptCount val="1"/>
                <c:pt idx="0">
                  <c:v>Equipo</c:v>
                </c:pt>
              </c:strCache>
            </c:strRef>
          </c:tx>
          <c:dPt>
            <c:idx val="0"/>
            <c:bubble3D val="0"/>
            <c:spPr>
              <a:noFill/>
              <a:ln w="19050">
                <a:solidFill>
                  <a:schemeClr val="lt1"/>
                </a:solidFill>
              </a:ln>
              <a:effectLst/>
            </c:spPr>
            <c:extLst>
              <c:ext xmlns:c16="http://schemas.microsoft.com/office/drawing/2014/chart" uri="{C3380CC4-5D6E-409C-BE32-E72D297353CC}">
                <c16:uniqueId val="{00000004-7CEF-4786-8399-73D399670941}"/>
              </c:ext>
            </c:extLst>
          </c:dPt>
          <c:dPt>
            <c:idx val="1"/>
            <c:bubble3D val="0"/>
            <c:spPr>
              <a:solidFill>
                <a:schemeClr val="bg1">
                  <a:alpha val="68000"/>
                </a:schemeClr>
              </a:solidFill>
              <a:ln w="19050">
                <a:solidFill>
                  <a:schemeClr val="lt1"/>
                </a:solidFill>
              </a:ln>
              <a:effectLst/>
            </c:spPr>
            <c:extLst>
              <c:ext xmlns:c16="http://schemas.microsoft.com/office/drawing/2014/chart" uri="{C3380CC4-5D6E-409C-BE32-E72D297353CC}">
                <c16:uniqueId val="{00000005-7CEF-4786-8399-73D399670941}"/>
              </c:ext>
            </c:extLst>
          </c:dPt>
          <c:val>
            <c:numRef>
              <c:f>Gráfico!$B$49:$C$49</c:f>
              <c:numCache>
                <c:formatCode>0%</c:formatCode>
                <c:ptCount val="2"/>
                <c:pt idx="0">
                  <c:v>0.9926666666666667</c:v>
                </c:pt>
                <c:pt idx="1">
                  <c:v>7.3333333333333028E-3</c:v>
                </c:pt>
              </c:numCache>
            </c:numRef>
          </c:val>
          <c:extLst>
            <c:ext xmlns:c16="http://schemas.microsoft.com/office/drawing/2014/chart" uri="{C3380CC4-5D6E-409C-BE32-E72D297353CC}">
              <c16:uniqueId val="{00000003-7CEF-4786-8399-73D399670941}"/>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Gráfico!$A$50</c:f>
              <c:strCache>
                <c:ptCount val="1"/>
                <c:pt idx="0">
                  <c:v>T. Campo</c:v>
                </c:pt>
              </c:strCache>
            </c:strRef>
          </c:tx>
          <c:spPr>
            <a:solidFill>
              <a:srgbClr val="7030A0"/>
            </a:solidFill>
          </c:spPr>
          <c:explosion val="5"/>
          <c:dPt>
            <c:idx val="0"/>
            <c:bubble3D val="0"/>
            <c:spPr>
              <a:solidFill>
                <a:srgbClr val="7030A0"/>
              </a:solidFill>
              <a:ln w="19050">
                <a:solidFill>
                  <a:schemeClr val="lt1"/>
                </a:solidFill>
              </a:ln>
              <a:effectLst/>
            </c:spPr>
            <c:extLst>
              <c:ext xmlns:c16="http://schemas.microsoft.com/office/drawing/2014/chart" uri="{C3380CC4-5D6E-409C-BE32-E72D297353CC}">
                <c16:uniqueId val="{00000001-4420-4C8D-B22A-3B177756EB1E}"/>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3-4420-4C8D-B22A-3B177756EB1E}"/>
              </c:ext>
            </c:extLst>
          </c:dPt>
          <c:dPt>
            <c:idx val="2"/>
            <c:bubble3D val="0"/>
            <c:spPr>
              <a:solidFill>
                <a:srgbClr val="7030A0"/>
              </a:solidFill>
              <a:ln w="19050">
                <a:solidFill>
                  <a:schemeClr val="lt1"/>
                </a:solidFill>
              </a:ln>
              <a:effectLst/>
            </c:spPr>
            <c:extLst>
              <c:ext xmlns:c16="http://schemas.microsoft.com/office/drawing/2014/chart" uri="{C3380CC4-5D6E-409C-BE32-E72D297353CC}">
                <c16:uniqueId val="{00000005-4420-4C8D-B22A-3B177756EB1E}"/>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7-4420-4C8D-B22A-3B177756EB1E}"/>
              </c:ext>
            </c:extLst>
          </c:dPt>
          <c:dPt>
            <c:idx val="4"/>
            <c:bubble3D val="0"/>
            <c:spPr>
              <a:solidFill>
                <a:srgbClr val="7030A0"/>
              </a:solidFill>
              <a:ln w="19050">
                <a:solidFill>
                  <a:schemeClr val="lt1"/>
                </a:solidFill>
              </a:ln>
              <a:effectLst/>
            </c:spPr>
            <c:extLst>
              <c:ext xmlns:c16="http://schemas.microsoft.com/office/drawing/2014/chart" uri="{C3380CC4-5D6E-409C-BE32-E72D297353CC}">
                <c16:uniqueId val="{00000009-4420-4C8D-B22A-3B177756EB1E}"/>
              </c:ext>
            </c:extLst>
          </c:dPt>
          <c:dPt>
            <c:idx val="5"/>
            <c:bubble3D val="0"/>
            <c:spPr>
              <a:solidFill>
                <a:srgbClr val="7030A0"/>
              </a:solidFill>
              <a:ln w="19050">
                <a:solidFill>
                  <a:schemeClr val="lt1"/>
                </a:solidFill>
              </a:ln>
              <a:effectLst/>
            </c:spPr>
            <c:extLst>
              <c:ext xmlns:c16="http://schemas.microsoft.com/office/drawing/2014/chart" uri="{C3380CC4-5D6E-409C-BE32-E72D297353CC}">
                <c16:uniqueId val="{0000000B-4420-4C8D-B22A-3B177756EB1E}"/>
              </c:ext>
            </c:extLst>
          </c:dPt>
          <c:dPt>
            <c:idx val="6"/>
            <c:bubble3D val="0"/>
            <c:spPr>
              <a:solidFill>
                <a:srgbClr val="7030A0"/>
              </a:solidFill>
              <a:ln w="19050">
                <a:solidFill>
                  <a:schemeClr val="lt1"/>
                </a:solidFill>
              </a:ln>
              <a:effectLst/>
            </c:spPr>
            <c:extLst>
              <c:ext xmlns:c16="http://schemas.microsoft.com/office/drawing/2014/chart" uri="{C3380CC4-5D6E-409C-BE32-E72D297353CC}">
                <c16:uniqueId val="{0000000D-4420-4C8D-B22A-3B177756EB1E}"/>
              </c:ext>
            </c:extLst>
          </c:dPt>
          <c:dPt>
            <c:idx val="7"/>
            <c:bubble3D val="0"/>
            <c:spPr>
              <a:solidFill>
                <a:srgbClr val="7030A0"/>
              </a:solidFill>
              <a:ln w="19050">
                <a:solidFill>
                  <a:schemeClr val="lt1"/>
                </a:solidFill>
              </a:ln>
              <a:effectLst/>
            </c:spPr>
            <c:extLst>
              <c:ext xmlns:c16="http://schemas.microsoft.com/office/drawing/2014/chart" uri="{C3380CC4-5D6E-409C-BE32-E72D297353CC}">
                <c16:uniqueId val="{0000000F-4420-4C8D-B22A-3B177756EB1E}"/>
              </c:ext>
            </c:extLst>
          </c:dPt>
          <c:dPt>
            <c:idx val="8"/>
            <c:bubble3D val="0"/>
            <c:spPr>
              <a:solidFill>
                <a:srgbClr val="7030A0"/>
              </a:solidFill>
              <a:ln w="19050">
                <a:solidFill>
                  <a:schemeClr val="lt1"/>
                </a:solidFill>
              </a:ln>
              <a:effectLst/>
            </c:spPr>
            <c:extLst>
              <c:ext xmlns:c16="http://schemas.microsoft.com/office/drawing/2014/chart" uri="{C3380CC4-5D6E-409C-BE32-E72D297353CC}">
                <c16:uniqueId val="{00000011-4420-4C8D-B22A-3B177756EB1E}"/>
              </c:ext>
            </c:extLst>
          </c:dPt>
          <c:dPt>
            <c:idx val="9"/>
            <c:bubble3D val="0"/>
            <c:spPr>
              <a:solidFill>
                <a:srgbClr val="7030A0"/>
              </a:solidFill>
              <a:ln w="19050">
                <a:solidFill>
                  <a:schemeClr val="lt1"/>
                </a:solidFill>
              </a:ln>
              <a:effectLst/>
            </c:spPr>
            <c:extLst>
              <c:ext xmlns:c16="http://schemas.microsoft.com/office/drawing/2014/chart" uri="{C3380CC4-5D6E-409C-BE32-E72D297353CC}">
                <c16:uniqueId val="{00000013-4420-4C8D-B22A-3B177756EB1E}"/>
              </c:ext>
            </c:extLst>
          </c:dPt>
          <c:dPt>
            <c:idx val="10"/>
            <c:bubble3D val="0"/>
            <c:spPr>
              <a:solidFill>
                <a:srgbClr val="7030A0"/>
              </a:solidFill>
              <a:ln w="19050">
                <a:solidFill>
                  <a:schemeClr val="lt1"/>
                </a:solidFill>
              </a:ln>
              <a:effectLst/>
            </c:spPr>
            <c:extLst>
              <c:ext xmlns:c16="http://schemas.microsoft.com/office/drawing/2014/chart" uri="{C3380CC4-5D6E-409C-BE32-E72D297353CC}">
                <c16:uniqueId val="{00000015-4420-4C8D-B22A-3B177756EB1E}"/>
              </c:ext>
            </c:extLst>
          </c:dPt>
          <c:dPt>
            <c:idx val="11"/>
            <c:bubble3D val="0"/>
            <c:spPr>
              <a:solidFill>
                <a:srgbClr val="7030A0"/>
              </a:solidFill>
              <a:ln w="19050">
                <a:solidFill>
                  <a:schemeClr val="lt1"/>
                </a:solidFill>
              </a:ln>
              <a:effectLst/>
            </c:spPr>
            <c:extLst>
              <c:ext xmlns:c16="http://schemas.microsoft.com/office/drawing/2014/chart" uri="{C3380CC4-5D6E-409C-BE32-E72D297353CC}">
                <c16:uniqueId val="{00000017-4420-4C8D-B22A-3B177756EB1E}"/>
              </c:ext>
            </c:extLst>
          </c:dPt>
          <c:dPt>
            <c:idx val="12"/>
            <c:bubble3D val="0"/>
            <c:spPr>
              <a:solidFill>
                <a:srgbClr val="7030A0"/>
              </a:solidFill>
              <a:ln w="19050">
                <a:solidFill>
                  <a:schemeClr val="lt1"/>
                </a:solidFill>
              </a:ln>
              <a:effectLst/>
            </c:spPr>
            <c:extLst>
              <c:ext xmlns:c16="http://schemas.microsoft.com/office/drawing/2014/chart" uri="{C3380CC4-5D6E-409C-BE32-E72D297353CC}">
                <c16:uniqueId val="{00000019-4420-4C8D-B22A-3B177756EB1E}"/>
              </c:ext>
            </c:extLst>
          </c:dPt>
          <c:dPt>
            <c:idx val="13"/>
            <c:bubble3D val="0"/>
            <c:spPr>
              <a:solidFill>
                <a:srgbClr val="7030A0"/>
              </a:solidFill>
              <a:ln w="19050">
                <a:solidFill>
                  <a:schemeClr val="lt1"/>
                </a:solidFill>
              </a:ln>
              <a:effectLst/>
            </c:spPr>
            <c:extLst>
              <c:ext xmlns:c16="http://schemas.microsoft.com/office/drawing/2014/chart" uri="{C3380CC4-5D6E-409C-BE32-E72D297353CC}">
                <c16:uniqueId val="{0000001B-4420-4C8D-B22A-3B177756EB1E}"/>
              </c:ext>
            </c:extLst>
          </c:dPt>
          <c:dPt>
            <c:idx val="14"/>
            <c:bubble3D val="0"/>
            <c:spPr>
              <a:solidFill>
                <a:srgbClr val="7030A0"/>
              </a:solidFill>
              <a:ln w="19050">
                <a:solidFill>
                  <a:schemeClr val="lt1"/>
                </a:solidFill>
              </a:ln>
              <a:effectLst/>
            </c:spPr>
            <c:extLst>
              <c:ext xmlns:c16="http://schemas.microsoft.com/office/drawing/2014/chart" uri="{C3380CC4-5D6E-409C-BE32-E72D297353CC}">
                <c16:uniqueId val="{0000001D-4420-4C8D-B22A-3B177756EB1E}"/>
              </c:ext>
            </c:extLst>
          </c:dPt>
          <c:dPt>
            <c:idx val="15"/>
            <c:bubble3D val="0"/>
            <c:spPr>
              <a:solidFill>
                <a:srgbClr val="7030A0"/>
              </a:solidFill>
              <a:ln w="19050">
                <a:solidFill>
                  <a:schemeClr val="lt1"/>
                </a:solidFill>
              </a:ln>
              <a:effectLst/>
            </c:spPr>
            <c:extLst>
              <c:ext xmlns:c16="http://schemas.microsoft.com/office/drawing/2014/chart" uri="{C3380CC4-5D6E-409C-BE32-E72D297353CC}">
                <c16:uniqueId val="{0000001F-4420-4C8D-B22A-3B177756EB1E}"/>
              </c:ext>
            </c:extLst>
          </c:dPt>
          <c:dPt>
            <c:idx val="16"/>
            <c:bubble3D val="0"/>
            <c:spPr>
              <a:solidFill>
                <a:srgbClr val="7030A0"/>
              </a:solidFill>
              <a:ln w="19050">
                <a:solidFill>
                  <a:schemeClr val="lt1"/>
                </a:solidFill>
              </a:ln>
              <a:effectLst/>
            </c:spPr>
            <c:extLst>
              <c:ext xmlns:c16="http://schemas.microsoft.com/office/drawing/2014/chart" uri="{C3380CC4-5D6E-409C-BE32-E72D297353CC}">
                <c16:uniqueId val="{00000021-4420-4C8D-B22A-3B177756EB1E}"/>
              </c:ext>
            </c:extLst>
          </c:dPt>
          <c:dPt>
            <c:idx val="17"/>
            <c:bubble3D val="0"/>
            <c:spPr>
              <a:solidFill>
                <a:srgbClr val="7030A0"/>
              </a:solidFill>
              <a:ln w="19050">
                <a:solidFill>
                  <a:schemeClr val="lt1"/>
                </a:solidFill>
              </a:ln>
              <a:effectLst/>
            </c:spPr>
            <c:extLst>
              <c:ext xmlns:c16="http://schemas.microsoft.com/office/drawing/2014/chart" uri="{C3380CC4-5D6E-409C-BE32-E72D297353CC}">
                <c16:uniqueId val="{00000023-4420-4C8D-B22A-3B177756EB1E}"/>
              </c:ext>
            </c:extLst>
          </c:dPt>
          <c:dPt>
            <c:idx val="18"/>
            <c:bubble3D val="0"/>
            <c:spPr>
              <a:solidFill>
                <a:srgbClr val="7030A0"/>
              </a:solidFill>
              <a:ln w="19050">
                <a:solidFill>
                  <a:schemeClr val="lt1"/>
                </a:solidFill>
              </a:ln>
              <a:effectLst/>
            </c:spPr>
            <c:extLst>
              <c:ext xmlns:c16="http://schemas.microsoft.com/office/drawing/2014/chart" uri="{C3380CC4-5D6E-409C-BE32-E72D297353CC}">
                <c16:uniqueId val="{00000025-4420-4C8D-B22A-3B177756EB1E}"/>
              </c:ext>
            </c:extLst>
          </c:dPt>
          <c:dPt>
            <c:idx val="19"/>
            <c:bubble3D val="0"/>
            <c:spPr>
              <a:solidFill>
                <a:srgbClr val="7030A0"/>
              </a:solidFill>
              <a:ln w="19050">
                <a:solidFill>
                  <a:schemeClr val="lt1"/>
                </a:solidFill>
              </a:ln>
              <a:effectLst/>
            </c:spPr>
            <c:extLst>
              <c:ext xmlns:c16="http://schemas.microsoft.com/office/drawing/2014/chart" uri="{C3380CC4-5D6E-409C-BE32-E72D297353CC}">
                <c16:uniqueId val="{00000027-4420-4C8D-B22A-3B177756EB1E}"/>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4420-4C8D-B22A-3B177756EB1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Gráfico!$A$50</c:f>
              <c:strCache>
                <c:ptCount val="1"/>
                <c:pt idx="0">
                  <c:v>T. Campo</c:v>
                </c:pt>
              </c:strCache>
            </c:strRef>
          </c:tx>
          <c:dPt>
            <c:idx val="0"/>
            <c:bubble3D val="0"/>
            <c:spPr>
              <a:noFill/>
              <a:ln w="19050">
                <a:solidFill>
                  <a:schemeClr val="lt1"/>
                </a:solidFill>
              </a:ln>
              <a:effectLst/>
            </c:spPr>
            <c:extLst>
              <c:ext xmlns:c16="http://schemas.microsoft.com/office/drawing/2014/chart" uri="{C3380CC4-5D6E-409C-BE32-E72D297353CC}">
                <c16:uniqueId val="{0000002B-4420-4C8D-B22A-3B177756EB1E}"/>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2C-4420-4C8D-B22A-3B177756EB1E}"/>
              </c:ext>
            </c:extLst>
          </c:dPt>
          <c:val>
            <c:numRef>
              <c:f>Gráfico!$B$50:$C$50</c:f>
              <c:numCache>
                <c:formatCode>0%</c:formatCode>
                <c:ptCount val="2"/>
                <c:pt idx="0">
                  <c:v>0.88513287671232876</c:v>
                </c:pt>
                <c:pt idx="1">
                  <c:v>0.11486712328767124</c:v>
                </c:pt>
              </c:numCache>
            </c:numRef>
          </c:val>
          <c:extLst>
            <c:ext xmlns:c16="http://schemas.microsoft.com/office/drawing/2014/chart" uri="{C3380CC4-5D6E-409C-BE32-E72D297353CC}">
              <c16:uniqueId val="{00000029-4420-4C8D-B22A-3B177756EB1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Gráfico!$A$52</c:f>
              <c:strCache>
                <c:ptCount val="1"/>
                <c:pt idx="0">
                  <c:v>Presupuesto ejercido</c:v>
                </c:pt>
              </c:strCache>
            </c:strRef>
          </c:tx>
          <c:spPr>
            <a:solidFill>
              <a:srgbClr val="7A0C62"/>
            </a:solidFill>
          </c:spPr>
          <c:explosion val="5"/>
          <c:dPt>
            <c:idx val="0"/>
            <c:bubble3D val="0"/>
            <c:spPr>
              <a:solidFill>
                <a:srgbClr val="7A0C62"/>
              </a:solidFill>
              <a:ln w="19050">
                <a:solidFill>
                  <a:schemeClr val="lt1"/>
                </a:solidFill>
              </a:ln>
              <a:effectLst/>
            </c:spPr>
            <c:extLst>
              <c:ext xmlns:c16="http://schemas.microsoft.com/office/drawing/2014/chart" uri="{C3380CC4-5D6E-409C-BE32-E72D297353CC}">
                <c16:uniqueId val="{00000001-381A-4C6F-BFF3-D3F4C18E6BDF}"/>
              </c:ext>
            </c:extLst>
          </c:dPt>
          <c:dPt>
            <c:idx val="1"/>
            <c:bubble3D val="0"/>
            <c:spPr>
              <a:solidFill>
                <a:srgbClr val="7A0C62"/>
              </a:solidFill>
              <a:ln w="19050">
                <a:solidFill>
                  <a:schemeClr val="lt1"/>
                </a:solidFill>
              </a:ln>
              <a:effectLst/>
            </c:spPr>
            <c:extLst>
              <c:ext xmlns:c16="http://schemas.microsoft.com/office/drawing/2014/chart" uri="{C3380CC4-5D6E-409C-BE32-E72D297353CC}">
                <c16:uniqueId val="{00000003-381A-4C6F-BFF3-D3F4C18E6BDF}"/>
              </c:ext>
            </c:extLst>
          </c:dPt>
          <c:dPt>
            <c:idx val="2"/>
            <c:bubble3D val="0"/>
            <c:spPr>
              <a:solidFill>
                <a:srgbClr val="7A0C62"/>
              </a:solidFill>
              <a:ln w="19050">
                <a:solidFill>
                  <a:schemeClr val="lt1"/>
                </a:solidFill>
              </a:ln>
              <a:effectLst/>
            </c:spPr>
            <c:extLst>
              <c:ext xmlns:c16="http://schemas.microsoft.com/office/drawing/2014/chart" uri="{C3380CC4-5D6E-409C-BE32-E72D297353CC}">
                <c16:uniqueId val="{00000005-381A-4C6F-BFF3-D3F4C18E6BDF}"/>
              </c:ext>
            </c:extLst>
          </c:dPt>
          <c:dPt>
            <c:idx val="3"/>
            <c:bubble3D val="0"/>
            <c:spPr>
              <a:solidFill>
                <a:srgbClr val="7A0C62"/>
              </a:solidFill>
              <a:ln w="19050">
                <a:solidFill>
                  <a:schemeClr val="lt1"/>
                </a:solidFill>
              </a:ln>
              <a:effectLst/>
            </c:spPr>
            <c:extLst>
              <c:ext xmlns:c16="http://schemas.microsoft.com/office/drawing/2014/chart" uri="{C3380CC4-5D6E-409C-BE32-E72D297353CC}">
                <c16:uniqueId val="{00000007-381A-4C6F-BFF3-D3F4C18E6BDF}"/>
              </c:ext>
            </c:extLst>
          </c:dPt>
          <c:dPt>
            <c:idx val="4"/>
            <c:bubble3D val="0"/>
            <c:spPr>
              <a:solidFill>
                <a:srgbClr val="7A0C62"/>
              </a:solidFill>
              <a:ln w="19050">
                <a:solidFill>
                  <a:schemeClr val="lt1"/>
                </a:solidFill>
              </a:ln>
              <a:effectLst/>
            </c:spPr>
            <c:extLst>
              <c:ext xmlns:c16="http://schemas.microsoft.com/office/drawing/2014/chart" uri="{C3380CC4-5D6E-409C-BE32-E72D297353CC}">
                <c16:uniqueId val="{00000009-381A-4C6F-BFF3-D3F4C18E6BDF}"/>
              </c:ext>
            </c:extLst>
          </c:dPt>
          <c:dPt>
            <c:idx val="5"/>
            <c:bubble3D val="0"/>
            <c:spPr>
              <a:solidFill>
                <a:srgbClr val="7A0C62"/>
              </a:solidFill>
              <a:ln w="19050">
                <a:solidFill>
                  <a:schemeClr val="lt1"/>
                </a:solidFill>
              </a:ln>
              <a:effectLst/>
            </c:spPr>
            <c:extLst>
              <c:ext xmlns:c16="http://schemas.microsoft.com/office/drawing/2014/chart" uri="{C3380CC4-5D6E-409C-BE32-E72D297353CC}">
                <c16:uniqueId val="{0000000B-381A-4C6F-BFF3-D3F4C18E6BDF}"/>
              </c:ext>
            </c:extLst>
          </c:dPt>
          <c:dPt>
            <c:idx val="6"/>
            <c:bubble3D val="0"/>
            <c:spPr>
              <a:solidFill>
                <a:srgbClr val="7A0C62"/>
              </a:solidFill>
              <a:ln w="19050">
                <a:solidFill>
                  <a:schemeClr val="lt1"/>
                </a:solidFill>
              </a:ln>
              <a:effectLst/>
            </c:spPr>
            <c:extLst>
              <c:ext xmlns:c16="http://schemas.microsoft.com/office/drawing/2014/chart" uri="{C3380CC4-5D6E-409C-BE32-E72D297353CC}">
                <c16:uniqueId val="{0000000D-381A-4C6F-BFF3-D3F4C18E6BDF}"/>
              </c:ext>
            </c:extLst>
          </c:dPt>
          <c:dPt>
            <c:idx val="7"/>
            <c:bubble3D val="0"/>
            <c:spPr>
              <a:solidFill>
                <a:srgbClr val="7A0C62"/>
              </a:solidFill>
              <a:ln w="19050">
                <a:solidFill>
                  <a:schemeClr val="lt1"/>
                </a:solidFill>
              </a:ln>
              <a:effectLst/>
            </c:spPr>
            <c:extLst>
              <c:ext xmlns:c16="http://schemas.microsoft.com/office/drawing/2014/chart" uri="{C3380CC4-5D6E-409C-BE32-E72D297353CC}">
                <c16:uniqueId val="{0000000F-381A-4C6F-BFF3-D3F4C18E6BDF}"/>
              </c:ext>
            </c:extLst>
          </c:dPt>
          <c:dPt>
            <c:idx val="8"/>
            <c:bubble3D val="0"/>
            <c:spPr>
              <a:solidFill>
                <a:srgbClr val="7A0C62"/>
              </a:solidFill>
              <a:ln w="19050">
                <a:solidFill>
                  <a:schemeClr val="lt1"/>
                </a:solidFill>
              </a:ln>
              <a:effectLst/>
            </c:spPr>
            <c:extLst>
              <c:ext xmlns:c16="http://schemas.microsoft.com/office/drawing/2014/chart" uri="{C3380CC4-5D6E-409C-BE32-E72D297353CC}">
                <c16:uniqueId val="{00000011-381A-4C6F-BFF3-D3F4C18E6BDF}"/>
              </c:ext>
            </c:extLst>
          </c:dPt>
          <c:dPt>
            <c:idx val="9"/>
            <c:bubble3D val="0"/>
            <c:spPr>
              <a:solidFill>
                <a:srgbClr val="7A0C62"/>
              </a:solidFill>
              <a:ln w="19050">
                <a:solidFill>
                  <a:schemeClr val="lt1"/>
                </a:solidFill>
              </a:ln>
              <a:effectLst/>
            </c:spPr>
            <c:extLst>
              <c:ext xmlns:c16="http://schemas.microsoft.com/office/drawing/2014/chart" uri="{C3380CC4-5D6E-409C-BE32-E72D297353CC}">
                <c16:uniqueId val="{00000013-381A-4C6F-BFF3-D3F4C18E6BDF}"/>
              </c:ext>
            </c:extLst>
          </c:dPt>
          <c:dPt>
            <c:idx val="10"/>
            <c:bubble3D val="0"/>
            <c:spPr>
              <a:solidFill>
                <a:srgbClr val="7A0C62"/>
              </a:solidFill>
              <a:ln w="19050">
                <a:solidFill>
                  <a:schemeClr val="lt1"/>
                </a:solidFill>
              </a:ln>
              <a:effectLst/>
            </c:spPr>
            <c:extLst>
              <c:ext xmlns:c16="http://schemas.microsoft.com/office/drawing/2014/chart" uri="{C3380CC4-5D6E-409C-BE32-E72D297353CC}">
                <c16:uniqueId val="{00000015-381A-4C6F-BFF3-D3F4C18E6BDF}"/>
              </c:ext>
            </c:extLst>
          </c:dPt>
          <c:dPt>
            <c:idx val="11"/>
            <c:bubble3D val="0"/>
            <c:spPr>
              <a:solidFill>
                <a:srgbClr val="7A0C62"/>
              </a:solidFill>
              <a:ln w="19050">
                <a:solidFill>
                  <a:schemeClr val="lt1"/>
                </a:solidFill>
              </a:ln>
              <a:effectLst/>
            </c:spPr>
            <c:extLst>
              <c:ext xmlns:c16="http://schemas.microsoft.com/office/drawing/2014/chart" uri="{C3380CC4-5D6E-409C-BE32-E72D297353CC}">
                <c16:uniqueId val="{00000017-381A-4C6F-BFF3-D3F4C18E6BDF}"/>
              </c:ext>
            </c:extLst>
          </c:dPt>
          <c:dPt>
            <c:idx val="12"/>
            <c:bubble3D val="0"/>
            <c:spPr>
              <a:solidFill>
                <a:srgbClr val="7A0C62"/>
              </a:solidFill>
              <a:ln w="19050">
                <a:solidFill>
                  <a:schemeClr val="lt1"/>
                </a:solidFill>
              </a:ln>
              <a:effectLst/>
            </c:spPr>
            <c:extLst>
              <c:ext xmlns:c16="http://schemas.microsoft.com/office/drawing/2014/chart" uri="{C3380CC4-5D6E-409C-BE32-E72D297353CC}">
                <c16:uniqueId val="{00000019-381A-4C6F-BFF3-D3F4C18E6BDF}"/>
              </c:ext>
            </c:extLst>
          </c:dPt>
          <c:dPt>
            <c:idx val="13"/>
            <c:bubble3D val="0"/>
            <c:spPr>
              <a:solidFill>
                <a:srgbClr val="7A0C62"/>
              </a:solidFill>
              <a:ln w="19050">
                <a:solidFill>
                  <a:schemeClr val="lt1"/>
                </a:solidFill>
              </a:ln>
              <a:effectLst/>
            </c:spPr>
            <c:extLst>
              <c:ext xmlns:c16="http://schemas.microsoft.com/office/drawing/2014/chart" uri="{C3380CC4-5D6E-409C-BE32-E72D297353CC}">
                <c16:uniqueId val="{0000001B-381A-4C6F-BFF3-D3F4C18E6BDF}"/>
              </c:ext>
            </c:extLst>
          </c:dPt>
          <c:dPt>
            <c:idx val="14"/>
            <c:bubble3D val="0"/>
            <c:spPr>
              <a:solidFill>
                <a:srgbClr val="7A0C62"/>
              </a:solidFill>
              <a:ln w="19050">
                <a:solidFill>
                  <a:schemeClr val="lt1"/>
                </a:solidFill>
              </a:ln>
              <a:effectLst/>
            </c:spPr>
            <c:extLst>
              <c:ext xmlns:c16="http://schemas.microsoft.com/office/drawing/2014/chart" uri="{C3380CC4-5D6E-409C-BE32-E72D297353CC}">
                <c16:uniqueId val="{0000001D-381A-4C6F-BFF3-D3F4C18E6BDF}"/>
              </c:ext>
            </c:extLst>
          </c:dPt>
          <c:dPt>
            <c:idx val="15"/>
            <c:bubble3D val="0"/>
            <c:spPr>
              <a:solidFill>
                <a:srgbClr val="7A0C62"/>
              </a:solidFill>
              <a:ln w="19050">
                <a:solidFill>
                  <a:schemeClr val="lt1"/>
                </a:solidFill>
              </a:ln>
              <a:effectLst/>
            </c:spPr>
            <c:extLst>
              <c:ext xmlns:c16="http://schemas.microsoft.com/office/drawing/2014/chart" uri="{C3380CC4-5D6E-409C-BE32-E72D297353CC}">
                <c16:uniqueId val="{0000001F-381A-4C6F-BFF3-D3F4C18E6BDF}"/>
              </c:ext>
            </c:extLst>
          </c:dPt>
          <c:dPt>
            <c:idx val="16"/>
            <c:bubble3D val="0"/>
            <c:spPr>
              <a:solidFill>
                <a:srgbClr val="7A0C62"/>
              </a:solidFill>
              <a:ln w="19050">
                <a:solidFill>
                  <a:schemeClr val="lt1"/>
                </a:solidFill>
              </a:ln>
              <a:effectLst/>
            </c:spPr>
            <c:extLst>
              <c:ext xmlns:c16="http://schemas.microsoft.com/office/drawing/2014/chart" uri="{C3380CC4-5D6E-409C-BE32-E72D297353CC}">
                <c16:uniqueId val="{00000021-381A-4C6F-BFF3-D3F4C18E6BDF}"/>
              </c:ext>
            </c:extLst>
          </c:dPt>
          <c:dPt>
            <c:idx val="17"/>
            <c:bubble3D val="0"/>
            <c:spPr>
              <a:solidFill>
                <a:srgbClr val="7A0C62"/>
              </a:solidFill>
              <a:ln w="19050">
                <a:solidFill>
                  <a:schemeClr val="lt1"/>
                </a:solidFill>
              </a:ln>
              <a:effectLst/>
            </c:spPr>
            <c:extLst>
              <c:ext xmlns:c16="http://schemas.microsoft.com/office/drawing/2014/chart" uri="{C3380CC4-5D6E-409C-BE32-E72D297353CC}">
                <c16:uniqueId val="{00000023-381A-4C6F-BFF3-D3F4C18E6BDF}"/>
              </c:ext>
            </c:extLst>
          </c:dPt>
          <c:dPt>
            <c:idx val="18"/>
            <c:bubble3D val="0"/>
            <c:spPr>
              <a:solidFill>
                <a:srgbClr val="7A0C62"/>
              </a:solidFill>
              <a:ln w="19050">
                <a:solidFill>
                  <a:schemeClr val="lt1"/>
                </a:solidFill>
              </a:ln>
              <a:effectLst/>
            </c:spPr>
            <c:extLst>
              <c:ext xmlns:c16="http://schemas.microsoft.com/office/drawing/2014/chart" uri="{C3380CC4-5D6E-409C-BE32-E72D297353CC}">
                <c16:uniqueId val="{00000025-381A-4C6F-BFF3-D3F4C18E6BDF}"/>
              </c:ext>
            </c:extLst>
          </c:dPt>
          <c:dPt>
            <c:idx val="19"/>
            <c:bubble3D val="0"/>
            <c:spPr>
              <a:solidFill>
                <a:srgbClr val="7A0C62"/>
              </a:solidFill>
              <a:ln w="19050">
                <a:solidFill>
                  <a:schemeClr val="lt1"/>
                </a:solidFill>
              </a:ln>
              <a:effectLst/>
            </c:spPr>
            <c:extLst>
              <c:ext xmlns:c16="http://schemas.microsoft.com/office/drawing/2014/chart" uri="{C3380CC4-5D6E-409C-BE32-E72D297353CC}">
                <c16:uniqueId val="{00000027-381A-4C6F-BFF3-D3F4C18E6BDF}"/>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c:ext xmlns:c16="http://schemas.microsoft.com/office/drawing/2014/chart" uri="{C3380CC4-5D6E-409C-BE32-E72D297353CC}">
              <c16:uniqueId val="{00000028-381A-4C6F-BFF3-D3F4C18E6BDF}"/>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Gráfico!$A$52</c:f>
              <c:strCache>
                <c:ptCount val="1"/>
                <c:pt idx="0">
                  <c:v>Presupuesto ejercido</c:v>
                </c:pt>
              </c:strCache>
            </c:strRef>
          </c:tx>
          <c:dPt>
            <c:idx val="0"/>
            <c:bubble3D val="0"/>
            <c:spPr>
              <a:noFill/>
              <a:ln w="19050">
                <a:solidFill>
                  <a:schemeClr val="lt1"/>
                </a:solidFill>
              </a:ln>
              <a:effectLst/>
            </c:spPr>
            <c:extLst>
              <c:ext xmlns:c16="http://schemas.microsoft.com/office/drawing/2014/chart" uri="{C3380CC4-5D6E-409C-BE32-E72D297353CC}">
                <c16:uniqueId val="{0000002B-381A-4C6F-BFF3-D3F4C18E6BDF}"/>
              </c:ext>
            </c:extLst>
          </c:dPt>
          <c:dPt>
            <c:idx val="1"/>
            <c:bubble3D val="0"/>
            <c:spPr>
              <a:solidFill>
                <a:schemeClr val="bg1">
                  <a:alpha val="70000"/>
                </a:schemeClr>
              </a:solidFill>
              <a:ln w="19050">
                <a:solidFill>
                  <a:schemeClr val="lt1"/>
                </a:solidFill>
              </a:ln>
              <a:effectLst/>
            </c:spPr>
            <c:extLst>
              <c:ext xmlns:c16="http://schemas.microsoft.com/office/drawing/2014/chart" uri="{C3380CC4-5D6E-409C-BE32-E72D297353CC}">
                <c16:uniqueId val="{0000002C-381A-4C6F-BFF3-D3F4C18E6BDF}"/>
              </c:ext>
            </c:extLst>
          </c:dPt>
          <c:val>
            <c:numRef>
              <c:f>Gráfico!$B$52:$C$52</c:f>
              <c:numCache>
                <c:formatCode>0%</c:formatCode>
                <c:ptCount val="2"/>
                <c:pt idx="0">
                  <c:v>0.96794277142857155</c:v>
                </c:pt>
                <c:pt idx="1">
                  <c:v>3.2057228571428453E-2</c:v>
                </c:pt>
              </c:numCache>
            </c:numRef>
          </c:val>
          <c:extLst>
            <c:ext xmlns:c16="http://schemas.microsoft.com/office/drawing/2014/chart" uri="{C3380CC4-5D6E-409C-BE32-E72D297353CC}">
              <c16:uniqueId val="{00000029-381A-4C6F-BFF3-D3F4C18E6BDF}"/>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95250</xdr:colOff>
      <xdr:row>3</xdr:row>
      <xdr:rowOff>142875</xdr:rowOff>
    </xdr:from>
    <xdr:to>
      <xdr:col>17</xdr:col>
      <xdr:colOff>552450</xdr:colOff>
      <xdr:row>18</xdr:row>
      <xdr:rowOff>19389</xdr:rowOff>
    </xdr:to>
    <xdr:grpSp>
      <xdr:nvGrpSpPr>
        <xdr:cNvPr id="24" name="Grupo 23">
          <a:extLst>
            <a:ext uri="{FF2B5EF4-FFF2-40B4-BE49-F238E27FC236}">
              <a16:creationId xmlns:a16="http://schemas.microsoft.com/office/drawing/2014/main" id="{042BE616-965E-4578-B3FA-A4A1F2FD0F47}"/>
            </a:ext>
          </a:extLst>
        </xdr:cNvPr>
        <xdr:cNvGrpSpPr/>
      </xdr:nvGrpSpPr>
      <xdr:grpSpPr>
        <a:xfrm>
          <a:off x="95250" y="1119188"/>
          <a:ext cx="14970919" cy="2734014"/>
          <a:chOff x="6724650" y="2486025"/>
          <a:chExt cx="13554075" cy="2767056"/>
        </a:xfrm>
      </xdr:grpSpPr>
      <xdr:graphicFrame macro="">
        <xdr:nvGraphicFramePr>
          <xdr:cNvPr id="4" name="Gráfico 3">
            <a:extLst>
              <a:ext uri="{FF2B5EF4-FFF2-40B4-BE49-F238E27FC236}">
                <a16:creationId xmlns:a16="http://schemas.microsoft.com/office/drawing/2014/main" id="{37241758-D864-4D86-BB41-869C65628F31}"/>
              </a:ext>
            </a:extLst>
          </xdr:cNvPr>
          <xdr:cNvGraphicFramePr/>
        </xdr:nvGraphicFramePr>
        <xdr:xfrm>
          <a:off x="6724650" y="2524125"/>
          <a:ext cx="3295650" cy="2114550"/>
        </xdr:xfrm>
        <a:graphic>
          <a:graphicData uri="http://schemas.openxmlformats.org/drawingml/2006/chart">
            <c:chart xmlns:c="http://schemas.openxmlformats.org/drawingml/2006/chart" xmlns:r="http://schemas.openxmlformats.org/officeDocument/2006/relationships" r:id="rId1"/>
          </a:graphicData>
        </a:graphic>
      </xdr:graphicFrame>
      <xdr:sp macro="" textlink="$B$47">
        <xdr:nvSpPr>
          <xdr:cNvPr id="6" name="Rectángulo: esquinas redondeadas 5">
            <a:extLst>
              <a:ext uri="{FF2B5EF4-FFF2-40B4-BE49-F238E27FC236}">
                <a16:creationId xmlns:a16="http://schemas.microsoft.com/office/drawing/2014/main" id="{ABA507C4-1252-4C9D-A13C-63B7C1D07147}"/>
              </a:ext>
            </a:extLst>
          </xdr:cNvPr>
          <xdr:cNvSpPr/>
        </xdr:nvSpPr>
        <xdr:spPr>
          <a:xfrm>
            <a:off x="7953375" y="3305174"/>
            <a:ext cx="971550" cy="523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2BCF04-B282-468C-8CE3-FF82B2761ECD}" type="TxLink">
              <a:rPr lang="en-US" sz="2800" b="1" i="0" u="none" strike="noStrike">
                <a:solidFill>
                  <a:srgbClr val="800080"/>
                </a:solidFill>
                <a:latin typeface="Berlin Sans FB" panose="020E0602020502020306" pitchFamily="34" charset="0"/>
              </a:rPr>
              <a:pPr algn="l"/>
              <a:t>100%</a:t>
            </a:fld>
            <a:endParaRPr lang="es-MX" sz="3600" b="1">
              <a:solidFill>
                <a:srgbClr val="800080"/>
              </a:solidFill>
              <a:latin typeface="Berlin Sans FB" panose="020E0602020502020306" pitchFamily="34" charset="0"/>
            </a:endParaRPr>
          </a:p>
        </xdr:txBody>
      </xdr:sp>
      <xdr:sp macro="" textlink="$A$47">
        <xdr:nvSpPr>
          <xdr:cNvPr id="7" name="Rectángulo: esquinas redondeadas 6">
            <a:extLst>
              <a:ext uri="{FF2B5EF4-FFF2-40B4-BE49-F238E27FC236}">
                <a16:creationId xmlns:a16="http://schemas.microsoft.com/office/drawing/2014/main" id="{1AD22375-4245-4DF3-A47A-B3537F49A47A}"/>
              </a:ext>
            </a:extLst>
          </xdr:cNvPr>
          <xdr:cNvSpPr/>
        </xdr:nvSpPr>
        <xdr:spPr>
          <a:xfrm>
            <a:off x="7439927" y="4623971"/>
            <a:ext cx="1876425" cy="619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DDE9071B-E585-4D7D-BF2C-3AEAFC8348B5}" type="TxLink">
              <a:rPr lang="en-US" sz="2400" b="1" i="0" u="none" strike="noStrike">
                <a:solidFill>
                  <a:srgbClr val="800080"/>
                </a:solidFill>
                <a:latin typeface="Calibri"/>
              </a:rPr>
              <a:pPr algn="ctr"/>
              <a:t>R. Humanos</a:t>
            </a:fld>
            <a:endParaRPr lang="es-MX" sz="2400">
              <a:solidFill>
                <a:srgbClr val="800080"/>
              </a:solidFill>
            </a:endParaRPr>
          </a:p>
        </xdr:txBody>
      </xdr:sp>
      <xdr:graphicFrame macro="">
        <xdr:nvGraphicFramePr>
          <xdr:cNvPr id="5" name="Gráfico 4">
            <a:extLst>
              <a:ext uri="{FF2B5EF4-FFF2-40B4-BE49-F238E27FC236}">
                <a16:creationId xmlns:a16="http://schemas.microsoft.com/office/drawing/2014/main" id="{BC9EF253-9AB1-4C77-B7AE-97DE64200CEE}"/>
              </a:ext>
            </a:extLst>
          </xdr:cNvPr>
          <xdr:cNvGraphicFramePr/>
        </xdr:nvGraphicFramePr>
        <xdr:xfrm>
          <a:off x="9944100" y="2500312"/>
          <a:ext cx="3371850" cy="2176463"/>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1" name="Gráfico 10">
            <a:extLst>
              <a:ext uri="{FF2B5EF4-FFF2-40B4-BE49-F238E27FC236}">
                <a16:creationId xmlns:a16="http://schemas.microsoft.com/office/drawing/2014/main" id="{205B0391-9383-4405-8361-B26CD956D8DE}"/>
              </a:ext>
            </a:extLst>
          </xdr:cNvPr>
          <xdr:cNvGraphicFramePr/>
        </xdr:nvGraphicFramePr>
        <xdr:xfrm>
          <a:off x="13325475" y="2500312"/>
          <a:ext cx="3590925" cy="2100263"/>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2" name="Gráfico 11">
            <a:extLst>
              <a:ext uri="{FF2B5EF4-FFF2-40B4-BE49-F238E27FC236}">
                <a16:creationId xmlns:a16="http://schemas.microsoft.com/office/drawing/2014/main" id="{5376D9A0-1BB3-4468-9966-7550616775FC}"/>
              </a:ext>
            </a:extLst>
          </xdr:cNvPr>
          <xdr:cNvGraphicFramePr>
            <a:graphicFrameLocks/>
          </xdr:cNvGraphicFramePr>
        </xdr:nvGraphicFramePr>
        <xdr:xfrm>
          <a:off x="16906875" y="2486025"/>
          <a:ext cx="3371850" cy="2176463"/>
        </xdr:xfrm>
        <a:graphic>
          <a:graphicData uri="http://schemas.openxmlformats.org/drawingml/2006/chart">
            <c:chart xmlns:c="http://schemas.openxmlformats.org/drawingml/2006/chart" xmlns:r="http://schemas.openxmlformats.org/officeDocument/2006/relationships" r:id="rId4"/>
          </a:graphicData>
        </a:graphic>
      </xdr:graphicFrame>
      <xdr:sp macro="" textlink="$B$49">
        <xdr:nvSpPr>
          <xdr:cNvPr id="15" name="Rectángulo: esquinas redondeadas 14">
            <a:extLst>
              <a:ext uri="{FF2B5EF4-FFF2-40B4-BE49-F238E27FC236}">
                <a16:creationId xmlns:a16="http://schemas.microsoft.com/office/drawing/2014/main" id="{2E33B51A-511E-4CAA-847C-82C7A2E2349A}"/>
              </a:ext>
            </a:extLst>
          </xdr:cNvPr>
          <xdr:cNvSpPr/>
        </xdr:nvSpPr>
        <xdr:spPr>
          <a:xfrm>
            <a:off x="14649450" y="3286125"/>
            <a:ext cx="971550" cy="523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0BBB39A2-A577-49B1-A2CB-36B01A6603C3}" type="TxLink">
              <a:rPr lang="en-US" sz="2800" b="0" i="0" u="none" strike="noStrike">
                <a:solidFill>
                  <a:srgbClr val="FF66FF"/>
                </a:solidFill>
                <a:latin typeface="Berlin Sans FB Demi" panose="020E0802020502020306" pitchFamily="34" charset="0"/>
              </a:rPr>
              <a:pPr algn="ctr"/>
              <a:t>99%</a:t>
            </a:fld>
            <a:endParaRPr lang="es-MX" sz="2800" b="1">
              <a:solidFill>
                <a:srgbClr val="FF66FF"/>
              </a:solidFill>
              <a:latin typeface="Berlin Sans FB Demi" panose="020E0802020502020306" pitchFamily="34" charset="0"/>
            </a:endParaRPr>
          </a:p>
        </xdr:txBody>
      </xdr:sp>
      <xdr:sp macro="" textlink="$B$48">
        <xdr:nvSpPr>
          <xdr:cNvPr id="16" name="Rectángulo: esquinas redondeadas 15">
            <a:extLst>
              <a:ext uri="{FF2B5EF4-FFF2-40B4-BE49-F238E27FC236}">
                <a16:creationId xmlns:a16="http://schemas.microsoft.com/office/drawing/2014/main" id="{E6DF367B-F45F-434E-9F8B-B3D3E3C0543E}"/>
              </a:ext>
            </a:extLst>
          </xdr:cNvPr>
          <xdr:cNvSpPr/>
        </xdr:nvSpPr>
        <xdr:spPr>
          <a:xfrm>
            <a:off x="11153775" y="3343275"/>
            <a:ext cx="971550" cy="523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CEEE7C0-9FCF-4313-B6B3-6C7383D5B37A}" type="TxLink">
              <a:rPr lang="en-US" sz="2800" b="0" i="0" u="none" strike="noStrike">
                <a:solidFill>
                  <a:srgbClr val="C747BE"/>
                </a:solidFill>
                <a:latin typeface="Berlin Sans FB Demi" panose="020E0802020502020306" pitchFamily="34" charset="0"/>
              </a:rPr>
              <a:pPr algn="ctr"/>
              <a:t>107%</a:t>
            </a:fld>
            <a:endParaRPr lang="es-MX" sz="2800" b="1">
              <a:solidFill>
                <a:srgbClr val="C747BE"/>
              </a:solidFill>
              <a:latin typeface="Berlin Sans FB Demi" panose="020E0802020502020306" pitchFamily="34" charset="0"/>
            </a:endParaRPr>
          </a:p>
        </xdr:txBody>
      </xdr:sp>
      <xdr:sp macro="" textlink="$B$50">
        <xdr:nvSpPr>
          <xdr:cNvPr id="17" name="Rectángulo: esquinas redondeadas 16">
            <a:extLst>
              <a:ext uri="{FF2B5EF4-FFF2-40B4-BE49-F238E27FC236}">
                <a16:creationId xmlns:a16="http://schemas.microsoft.com/office/drawing/2014/main" id="{2353183F-E572-4D13-BB8F-7EEDCDFD61FC}"/>
              </a:ext>
            </a:extLst>
          </xdr:cNvPr>
          <xdr:cNvSpPr/>
        </xdr:nvSpPr>
        <xdr:spPr>
          <a:xfrm>
            <a:off x="18164175" y="3314700"/>
            <a:ext cx="971550" cy="52387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F9F37CE-A046-454A-BC44-899AEB6F3984}" type="TxLink">
              <a:rPr lang="en-US" sz="2800" b="1" i="0" u="none" strike="noStrike">
                <a:solidFill>
                  <a:srgbClr val="7030A0"/>
                </a:solidFill>
                <a:latin typeface="Berlin Sans FB" panose="020E0602020502020306" pitchFamily="34" charset="0"/>
              </a:rPr>
              <a:pPr algn="ctr"/>
              <a:t>89%</a:t>
            </a:fld>
            <a:endParaRPr lang="es-MX" sz="2800" b="1">
              <a:solidFill>
                <a:srgbClr val="7030A0"/>
              </a:solidFill>
              <a:latin typeface="Berlin Sans FB" panose="020E0602020502020306" pitchFamily="34" charset="0"/>
            </a:endParaRPr>
          </a:p>
        </xdr:txBody>
      </xdr:sp>
      <xdr:sp macro="" textlink="$A$48">
        <xdr:nvSpPr>
          <xdr:cNvPr id="18" name="Rectángulo: esquinas redondeadas 17">
            <a:extLst>
              <a:ext uri="{FF2B5EF4-FFF2-40B4-BE49-F238E27FC236}">
                <a16:creationId xmlns:a16="http://schemas.microsoft.com/office/drawing/2014/main" id="{55040063-E52D-4A2D-AAE8-22DCED8796C2}"/>
              </a:ext>
            </a:extLst>
          </xdr:cNvPr>
          <xdr:cNvSpPr/>
        </xdr:nvSpPr>
        <xdr:spPr>
          <a:xfrm>
            <a:off x="10707499" y="4633956"/>
            <a:ext cx="1876425" cy="619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94324DE6-4420-4123-86D3-57796AA60A96}" type="TxLink">
              <a:rPr lang="en-US" sz="2400" b="1" i="0" u="none" strike="noStrike">
                <a:solidFill>
                  <a:srgbClr val="CC00CC"/>
                </a:solidFill>
                <a:latin typeface="Calibri"/>
              </a:rPr>
              <a:pPr algn="ctr"/>
              <a:t>R. Materiales</a:t>
            </a:fld>
            <a:endParaRPr lang="es-MX" sz="2400">
              <a:solidFill>
                <a:srgbClr val="CC00CC"/>
              </a:solidFill>
            </a:endParaRPr>
          </a:p>
        </xdr:txBody>
      </xdr:sp>
      <xdr:sp macro="" textlink="$A$49">
        <xdr:nvSpPr>
          <xdr:cNvPr id="19" name="Rectángulo: esquinas redondeadas 18">
            <a:extLst>
              <a:ext uri="{FF2B5EF4-FFF2-40B4-BE49-F238E27FC236}">
                <a16:creationId xmlns:a16="http://schemas.microsoft.com/office/drawing/2014/main" id="{48A71FC9-84EC-42E8-9EDB-A0EAA4E95EFD}"/>
              </a:ext>
            </a:extLst>
          </xdr:cNvPr>
          <xdr:cNvSpPr/>
        </xdr:nvSpPr>
        <xdr:spPr>
          <a:xfrm>
            <a:off x="14204574" y="4605036"/>
            <a:ext cx="1876425" cy="619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80904A9-0D21-41EF-BC59-870BC52ED695}" type="TxLink">
              <a:rPr lang="en-US" sz="2400" b="1" i="0" u="none" strike="noStrike">
                <a:solidFill>
                  <a:srgbClr val="FF66FF"/>
                </a:solidFill>
                <a:latin typeface="Calibri"/>
              </a:rPr>
              <a:pPr algn="ctr"/>
              <a:t>Equipo</a:t>
            </a:fld>
            <a:endParaRPr lang="es-MX" sz="2400">
              <a:solidFill>
                <a:srgbClr val="FF66FF"/>
              </a:solidFill>
            </a:endParaRPr>
          </a:p>
        </xdr:txBody>
      </xdr:sp>
      <xdr:sp macro="" textlink="$A$50">
        <xdr:nvSpPr>
          <xdr:cNvPr id="20" name="Rectángulo: esquinas redondeadas 19">
            <a:extLst>
              <a:ext uri="{FF2B5EF4-FFF2-40B4-BE49-F238E27FC236}">
                <a16:creationId xmlns:a16="http://schemas.microsoft.com/office/drawing/2014/main" id="{D575E794-2AF3-45D0-A35F-A0FAE201876E}"/>
              </a:ext>
            </a:extLst>
          </xdr:cNvPr>
          <xdr:cNvSpPr/>
        </xdr:nvSpPr>
        <xdr:spPr>
          <a:xfrm>
            <a:off x="17667476" y="4595395"/>
            <a:ext cx="1876425" cy="61912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1FA8BC83-A34B-46CE-A25C-748B1B148E8E}" type="TxLink">
              <a:rPr lang="en-US" sz="2400" b="1" i="0" u="none" strike="noStrike">
                <a:solidFill>
                  <a:srgbClr val="7030A0"/>
                </a:solidFill>
                <a:latin typeface="Calibri"/>
              </a:rPr>
              <a:pPr algn="ctr"/>
              <a:t>T. Campo</a:t>
            </a:fld>
            <a:endParaRPr lang="es-MX" sz="2400">
              <a:solidFill>
                <a:srgbClr val="7030A0"/>
              </a:solidFill>
            </a:endParaRPr>
          </a:p>
        </xdr:txBody>
      </xdr:sp>
    </xdr:grpSp>
    <xdr:clientData/>
  </xdr:twoCellAnchor>
  <xdr:twoCellAnchor>
    <xdr:from>
      <xdr:col>4</xdr:col>
      <xdr:colOff>838200</xdr:colOff>
      <xdr:row>17</xdr:row>
      <xdr:rowOff>76200</xdr:rowOff>
    </xdr:from>
    <xdr:to>
      <xdr:col>12</xdr:col>
      <xdr:colOff>485775</xdr:colOff>
      <xdr:row>38</xdr:row>
      <xdr:rowOff>66683</xdr:rowOff>
    </xdr:to>
    <xdr:grpSp>
      <xdr:nvGrpSpPr>
        <xdr:cNvPr id="25" name="Grupo 24">
          <a:extLst>
            <a:ext uri="{FF2B5EF4-FFF2-40B4-BE49-F238E27FC236}">
              <a16:creationId xmlns:a16="http://schemas.microsoft.com/office/drawing/2014/main" id="{E467523E-5DF8-421F-A2B2-3D1A401AE82F}"/>
            </a:ext>
          </a:extLst>
        </xdr:cNvPr>
        <xdr:cNvGrpSpPr/>
      </xdr:nvGrpSpPr>
      <xdr:grpSpPr>
        <a:xfrm>
          <a:off x="4029075" y="3719513"/>
          <a:ext cx="7124700" cy="3729045"/>
          <a:chOff x="10325100" y="6172199"/>
          <a:chExt cx="6238875" cy="4139214"/>
        </a:xfrm>
      </xdr:grpSpPr>
      <xdr:graphicFrame macro="">
        <xdr:nvGraphicFramePr>
          <xdr:cNvPr id="13" name="Gráfico 12">
            <a:extLst>
              <a:ext uri="{FF2B5EF4-FFF2-40B4-BE49-F238E27FC236}">
                <a16:creationId xmlns:a16="http://schemas.microsoft.com/office/drawing/2014/main" id="{905DCD4D-583D-425A-883B-8B5F0B69555B}"/>
              </a:ext>
            </a:extLst>
          </xdr:cNvPr>
          <xdr:cNvGraphicFramePr>
            <a:graphicFrameLocks/>
          </xdr:cNvGraphicFramePr>
        </xdr:nvGraphicFramePr>
        <xdr:xfrm>
          <a:off x="10325100" y="6172199"/>
          <a:ext cx="6238875" cy="3590925"/>
        </xdr:xfrm>
        <a:graphic>
          <a:graphicData uri="http://schemas.openxmlformats.org/drawingml/2006/chart">
            <c:chart xmlns:c="http://schemas.openxmlformats.org/drawingml/2006/chart" xmlns:r="http://schemas.openxmlformats.org/officeDocument/2006/relationships" r:id="rId5"/>
          </a:graphicData>
        </a:graphic>
      </xdr:graphicFrame>
      <xdr:sp macro="" textlink="$A$52">
        <xdr:nvSpPr>
          <xdr:cNvPr id="21" name="Rectángulo: esquinas redondeadas 20">
            <a:extLst>
              <a:ext uri="{FF2B5EF4-FFF2-40B4-BE49-F238E27FC236}">
                <a16:creationId xmlns:a16="http://schemas.microsoft.com/office/drawing/2014/main" id="{4CA2D42C-E901-401C-9826-039F1A043631}"/>
              </a:ext>
            </a:extLst>
          </xdr:cNvPr>
          <xdr:cNvSpPr/>
        </xdr:nvSpPr>
        <xdr:spPr>
          <a:xfrm>
            <a:off x="11293862" y="9411577"/>
            <a:ext cx="4310927" cy="89983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A81B0737-0010-43E3-AD9F-2E243EB92559}" type="TxLink">
              <a:rPr lang="en-US" sz="4000" b="1" i="0" u="none" strike="noStrike">
                <a:solidFill>
                  <a:srgbClr val="7A0C62"/>
                </a:solidFill>
                <a:latin typeface="Calibri"/>
              </a:rPr>
              <a:pPr algn="ctr"/>
              <a:t>Presupuesto ejercido</a:t>
            </a:fld>
            <a:endParaRPr lang="es-MX" sz="4000">
              <a:solidFill>
                <a:srgbClr val="7A0C62"/>
              </a:solidFill>
            </a:endParaRPr>
          </a:p>
        </xdr:txBody>
      </xdr:sp>
      <xdr:sp macro="" textlink="$B$52">
        <xdr:nvSpPr>
          <xdr:cNvPr id="22" name="Rectángulo: esquinas redondeadas 21">
            <a:extLst>
              <a:ext uri="{FF2B5EF4-FFF2-40B4-BE49-F238E27FC236}">
                <a16:creationId xmlns:a16="http://schemas.microsoft.com/office/drawing/2014/main" id="{AD8EDECB-6F3A-4B45-8D2E-FECBF0236FB7}"/>
              </a:ext>
            </a:extLst>
          </xdr:cNvPr>
          <xdr:cNvSpPr/>
        </xdr:nvSpPr>
        <xdr:spPr>
          <a:xfrm>
            <a:off x="12915899" y="7648575"/>
            <a:ext cx="1076325" cy="5524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92E1525-2792-4D40-8B8B-1D5BEB8C6DC9}" type="TxLink">
              <a:rPr lang="en-US" sz="3600" b="0" i="0" u="none" strike="noStrike">
                <a:solidFill>
                  <a:srgbClr val="7A0C62"/>
                </a:solidFill>
                <a:latin typeface="Berlin Sans FB Demi" panose="020E0802020502020306" pitchFamily="34" charset="0"/>
              </a:rPr>
              <a:pPr algn="ctr"/>
              <a:t>97%</a:t>
            </a:fld>
            <a:endParaRPr lang="es-MX" sz="3600" b="1">
              <a:solidFill>
                <a:srgbClr val="7A0C62"/>
              </a:solidFill>
              <a:latin typeface="Berlin Sans FB Demi" panose="020E0802020502020306" pitchFamily="34"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charset="0"/>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S450"/>
  <sheetViews>
    <sheetView showGridLines="0" tabSelected="1" zoomScale="93" zoomScaleNormal="93" zoomScalePageLayoutView="75" workbookViewId="0">
      <pane ySplit="1" topLeftCell="A91" activePane="bottomLeft" state="frozen"/>
      <selection pane="bottomLeft" activeCell="A97" sqref="A97"/>
    </sheetView>
  </sheetViews>
  <sheetFormatPr baseColWidth="10" defaultRowHeight="12" x14ac:dyDescent="0.2"/>
  <cols>
    <col min="1" max="1" width="10.5703125" style="12" customWidth="1"/>
    <col min="2" max="2" width="12.42578125" style="12" customWidth="1"/>
    <col min="3" max="3" width="19" style="12" customWidth="1"/>
    <col min="4" max="4" width="32.7109375" style="12" customWidth="1"/>
    <col min="5" max="5" width="26.85546875" style="12" customWidth="1"/>
    <col min="6" max="6" width="25" style="12" customWidth="1"/>
    <col min="7" max="7" width="25.42578125" style="12" customWidth="1"/>
    <col min="8" max="8" width="15" style="12" customWidth="1"/>
    <col min="9" max="9" width="42.5703125" style="12" customWidth="1"/>
    <col min="10" max="10" width="34.7109375" style="12" customWidth="1"/>
    <col min="11" max="11" width="18.7109375" style="12" customWidth="1"/>
    <col min="12" max="13" width="17.140625" style="12" customWidth="1"/>
    <col min="14" max="14" width="10.7109375" style="12" customWidth="1"/>
    <col min="15" max="17" width="17.28515625" style="12" customWidth="1"/>
    <col min="18" max="18" width="10.5703125" style="12" customWidth="1"/>
    <col min="19" max="19" width="75.140625" style="12" customWidth="1"/>
    <col min="20" max="16384" width="11.42578125" style="12"/>
  </cols>
  <sheetData>
    <row r="1" spans="1:19" ht="50.1" customHeight="1" x14ac:dyDescent="0.2">
      <c r="A1" s="30" t="s">
        <v>62</v>
      </c>
      <c r="B1" s="31" t="s">
        <v>23</v>
      </c>
      <c r="C1" s="44" t="s">
        <v>44</v>
      </c>
      <c r="D1" s="44" t="s">
        <v>152</v>
      </c>
      <c r="E1" s="30" t="s">
        <v>153</v>
      </c>
      <c r="F1" s="31" t="s">
        <v>154</v>
      </c>
      <c r="G1" s="40" t="s">
        <v>40</v>
      </c>
      <c r="H1" s="31" t="s">
        <v>24</v>
      </c>
      <c r="I1" s="119" t="s">
        <v>158</v>
      </c>
      <c r="J1" s="44" t="s">
        <v>45</v>
      </c>
      <c r="K1" s="99" t="s">
        <v>47</v>
      </c>
      <c r="L1" s="46" t="s">
        <v>48</v>
      </c>
      <c r="M1" s="47" t="s">
        <v>46</v>
      </c>
      <c r="N1" s="99" t="s">
        <v>47</v>
      </c>
      <c r="O1" s="119" t="s">
        <v>59</v>
      </c>
      <c r="P1" s="119" t="s">
        <v>60</v>
      </c>
      <c r="Q1" s="119" t="s">
        <v>61</v>
      </c>
      <c r="R1" s="99" t="s">
        <v>49</v>
      </c>
      <c r="S1" s="120" t="s">
        <v>157</v>
      </c>
    </row>
    <row r="2" spans="1:19" ht="6" customHeight="1" x14ac:dyDescent="0.2">
      <c r="A2" s="32"/>
      <c r="B2" s="33"/>
      <c r="C2" s="33"/>
      <c r="D2" s="33"/>
      <c r="E2" s="33"/>
      <c r="F2" s="33"/>
      <c r="G2" s="33"/>
      <c r="H2" s="33"/>
      <c r="I2" s="33"/>
      <c r="J2" s="33"/>
      <c r="K2" s="33"/>
      <c r="L2" s="33"/>
      <c r="M2" s="33"/>
      <c r="N2" s="33"/>
      <c r="O2" s="33"/>
      <c r="P2" s="33"/>
      <c r="Q2" s="33"/>
      <c r="R2" s="33"/>
      <c r="S2" s="100"/>
    </row>
    <row r="3" spans="1:19" ht="36" customHeight="1" x14ac:dyDescent="0.2">
      <c r="A3" s="38">
        <f>IF(H3=0," ",1)</f>
        <v>1</v>
      </c>
      <c r="B3" s="42">
        <v>44210</v>
      </c>
      <c r="C3" s="34" t="s">
        <v>312</v>
      </c>
      <c r="D3" s="34" t="s">
        <v>313</v>
      </c>
      <c r="E3" s="36" t="s">
        <v>314</v>
      </c>
      <c r="F3" s="36" t="s">
        <v>315</v>
      </c>
      <c r="G3" s="48" t="s">
        <v>17</v>
      </c>
      <c r="H3" s="37">
        <v>3978.8</v>
      </c>
      <c r="I3" s="129"/>
      <c r="J3" s="45"/>
      <c r="K3" s="39" t="str">
        <f>IF(AND(ISBLANK($J3)=TRUE,$G3=BD!$B$2),"captura beneficiario",IF(AND(ISBLANK($J3)=TRUE,$G3=BD!$B$8),"Si es más de cinco Indica solo cantidad de beneficiarios",IF(AND(ISBLANK($J3)=TRUE,$G3=BD!$B$9),"Si es más de cinco Indica solo cantidad de beneficiarios",IF(AND(ISBLANK($J3)=TRUE,$G3=BD!$B$10),"Si es más de cinco Indica solo cantidad de beneficiarios",""))))</f>
        <v/>
      </c>
      <c r="L3" s="45"/>
      <c r="M3" s="45"/>
      <c r="N3" s="39" t="str">
        <f>IF(AND(ISBLANK($L3)=TRUE,ISBLANK($M3)=TRUE,$G3=BD!$B$10),"captura origen-destino",IF(AND(ISBLANK($L3)=FALSE,ISBLANK($M3)=TRUE,$G3=BD!$B$10),"Captura destino",IF(AND(ISBLANK($L3)=TRUE,ISBLANK($M3)=FALSE,$G3=BD!$B$10),"captura origen","")))</f>
        <v/>
      </c>
      <c r="O3" s="51" t="s">
        <v>231</v>
      </c>
      <c r="P3" s="52" t="s">
        <v>370</v>
      </c>
      <c r="Q3" s="51" t="s">
        <v>323</v>
      </c>
      <c r="R3" s="39" t="str">
        <f>IF(AND(ISBLANK($P3)=TRUE,ISBLANK($Q3),$O3=""),"",IF(AND(ISBLANK($P3)=TRUE,ISBLANK($Q3),$O3="No corresponde a ningún evento"),"",IF(AND(ISBLANK($P3)=FALSE,ISBLANK($Q3)=TRUE,$O3&lt;&gt;"No corresponde a ningún evento"),"Indica Lugar",IF(AND(ISBLANK($P3)=TRUE,ISBLANK($Q3)=TRUE,$O3&lt;&gt;"No corresponde a ningún evento"),"Indica la Fecha del evento",IF(AND(ISBLANK($P3)=TRUE,ISBLANK($Q3)=FALSE,$O3&lt;&gt;"No corresponde a ningún evento"),"Indica la Fecha del evento","")))))</f>
        <v/>
      </c>
      <c r="S3" s="118"/>
    </row>
    <row r="4" spans="1:19" ht="36" customHeight="1" x14ac:dyDescent="0.2">
      <c r="A4" s="89">
        <f t="shared" ref="A4:A67" si="0">IF(H4=0," ",A3+1)</f>
        <v>2</v>
      </c>
      <c r="B4" s="90">
        <v>44211</v>
      </c>
      <c r="C4" s="91" t="s">
        <v>312</v>
      </c>
      <c r="D4" s="91" t="s">
        <v>317</v>
      </c>
      <c r="E4" s="92" t="s">
        <v>318</v>
      </c>
      <c r="F4" s="92" t="s">
        <v>319</v>
      </c>
      <c r="G4" s="93" t="s">
        <v>10</v>
      </c>
      <c r="H4" s="95">
        <v>1600</v>
      </c>
      <c r="I4" s="130"/>
      <c r="J4" s="96" t="s">
        <v>320</v>
      </c>
      <c r="K4" s="94" t="str">
        <f>IF(AND(ISBLANK($J4)=TRUE,$G4=BD!$B$2),"captura beneficiario",IF(AND(ISBLANK($J4)=TRUE,$G4=BD!$B$8),"Si es más de cinco Indica solo cantidad de beneficiarios",IF(AND(ISBLANK($J4)=TRUE,$G4=BD!$B$9),"Si es más de cinco Indica solo cantidad de beneficiarios",IF(AND(ISBLANK($J4)=TRUE,$G4=BD!$B$10),"Si es más de cinco Indica solo cantidad de beneficiarios",""))))</f>
        <v/>
      </c>
      <c r="L4" s="96" t="s">
        <v>321</v>
      </c>
      <c r="M4" s="96" t="s">
        <v>316</v>
      </c>
      <c r="N4" s="94" t="str">
        <f>IF(AND(ISBLANK($L4)=TRUE,ISBLANK($M4)=TRUE,$G4=BD!$B$10),"captura origen-destino",IF(AND(ISBLANK($L4)=FALSE,ISBLANK($M4)=TRUE,$G4=BD!$B$10),"Captura destino",IF(AND(ISBLANK($L4)=TRUE,ISBLANK($M4)=FALSE,$G4=BD!$B$10),"captura origen","")))</f>
        <v/>
      </c>
      <c r="O4" s="97" t="s">
        <v>238</v>
      </c>
      <c r="P4" s="98">
        <v>44242</v>
      </c>
      <c r="Q4" s="97" t="s">
        <v>323</v>
      </c>
      <c r="R4" s="94" t="str">
        <f t="shared" ref="R4:R67" si="1">IF(AND(ISBLANK($P4)=TRUE,ISBLANK($Q4),$O4=""),"",IF(AND(ISBLANK($P4)=TRUE,ISBLANK($Q4),$O4="No corresponde a ningún evento"),"",IF(AND(ISBLANK($P4)=FALSE,ISBLANK($Q4)=TRUE,$O4&lt;&gt;"No corresponde a ningún evento"),"Indica Lugar",IF(AND(ISBLANK($P4)=TRUE,ISBLANK($Q4)=TRUE,$O4&lt;&gt;"No corresponde a ningún evento"),"Indica la Fecha del evento",IF(AND(ISBLANK($P4)=TRUE,ISBLANK($Q4)=FALSE,$O4&lt;&gt;"No corresponde a ningún evento"),"Indica la Fecha del evento","")))))</f>
        <v/>
      </c>
      <c r="S4" s="118"/>
    </row>
    <row r="5" spans="1:19" ht="36" customHeight="1" x14ac:dyDescent="0.2">
      <c r="A5" s="35">
        <f t="shared" si="0"/>
        <v>3</v>
      </c>
      <c r="B5" s="42">
        <v>44212</v>
      </c>
      <c r="C5" s="34" t="s">
        <v>312</v>
      </c>
      <c r="D5" s="34" t="s">
        <v>322</v>
      </c>
      <c r="E5" s="36" t="s">
        <v>318</v>
      </c>
      <c r="F5" s="36" t="s">
        <v>319</v>
      </c>
      <c r="G5" s="48" t="s">
        <v>10</v>
      </c>
      <c r="H5" s="37">
        <v>1500</v>
      </c>
      <c r="I5" s="131"/>
      <c r="J5" s="45" t="s">
        <v>320</v>
      </c>
      <c r="K5" s="39" t="str">
        <f>IF(AND(ISBLANK($J5)=TRUE,$G5=BD!$B$2),"captura beneficiario",IF(AND(ISBLANK($J5)=TRUE,$G5=BD!$B$8),"Si es más de cinco Indica solo cantidad de beneficiarios",IF(AND(ISBLANK($J5)=TRUE,$G5=BD!$B$9),"Si es más de cinco Indica solo cantidad de beneficiarios",IF(AND(ISBLANK($J5)=TRUE,$G5=BD!$B$10),"Si es más de cinco Indica solo cantidad de beneficiarios",""))))</f>
        <v/>
      </c>
      <c r="L5" s="45" t="s">
        <v>321</v>
      </c>
      <c r="M5" s="45" t="s">
        <v>316</v>
      </c>
      <c r="N5" s="39" t="str">
        <f>IF(AND(ISBLANK($L5)=TRUE,ISBLANK($M5)=TRUE,$G5=BD!$B$10),"captura origen-destino",IF(AND(ISBLANK($L5)=FALSE,ISBLANK($M5)=TRUE,$G5=BD!$B$10),"Captura destino",IF(AND(ISBLANK($L5)=TRUE,ISBLANK($M5)=FALSE,$G5=BD!$B$10),"captura origen","")))</f>
        <v/>
      </c>
      <c r="O5" s="51" t="s">
        <v>238</v>
      </c>
      <c r="P5" s="52">
        <v>44212</v>
      </c>
      <c r="Q5" s="51" t="s">
        <v>323</v>
      </c>
      <c r="R5" s="39" t="str">
        <f t="shared" si="1"/>
        <v/>
      </c>
      <c r="S5" s="118"/>
    </row>
    <row r="6" spans="1:19" ht="36" customHeight="1" x14ac:dyDescent="0.2">
      <c r="A6" s="89">
        <f t="shared" si="0"/>
        <v>4</v>
      </c>
      <c r="B6" s="90">
        <v>44216</v>
      </c>
      <c r="C6" s="91" t="s">
        <v>312</v>
      </c>
      <c r="D6" s="91" t="s">
        <v>324</v>
      </c>
      <c r="E6" s="92" t="s">
        <v>325</v>
      </c>
      <c r="F6" s="92" t="s">
        <v>326</v>
      </c>
      <c r="G6" s="93" t="s">
        <v>50</v>
      </c>
      <c r="H6" s="95">
        <v>251</v>
      </c>
      <c r="I6" s="130"/>
      <c r="J6" s="96" t="s">
        <v>320</v>
      </c>
      <c r="K6" s="94" t="str">
        <f>IF(AND(ISBLANK($J6)=TRUE,$G6=BD!$B$2),"captura beneficiario",IF(AND(ISBLANK($J6)=TRUE,$G6=BD!$B$8),"Si es más de cinco Indica solo cantidad de beneficiarios",IF(AND(ISBLANK($J6)=TRUE,$G6=BD!$B$9),"Si es más de cinco Indica solo cantidad de beneficiarios",IF(AND(ISBLANK($J6)=TRUE,$G6=BD!$B$10),"Si es más de cinco Indica solo cantidad de beneficiarios",""))))</f>
        <v/>
      </c>
      <c r="L6" s="96"/>
      <c r="M6" s="96"/>
      <c r="N6" s="94" t="str">
        <f>IF(AND(ISBLANK($L6)=TRUE,ISBLANK($M6)=TRUE,$G6=BD!$B$10),"captura origen-destino",IF(AND(ISBLANK($L6)=FALSE,ISBLANK($M6)=TRUE,$G6=BD!$B$10),"Captura destino",IF(AND(ISBLANK($L6)=TRUE,ISBLANK($M6)=FALSE,$G6=BD!$B$10),"captura origen","")))</f>
        <v/>
      </c>
      <c r="O6" s="97" t="s">
        <v>255</v>
      </c>
      <c r="P6" s="98">
        <v>44216</v>
      </c>
      <c r="Q6" s="97" t="s">
        <v>321</v>
      </c>
      <c r="R6" s="94" t="str">
        <f t="shared" si="1"/>
        <v/>
      </c>
      <c r="S6" s="118"/>
    </row>
    <row r="7" spans="1:19" ht="36" customHeight="1" x14ac:dyDescent="0.2">
      <c r="A7" s="35">
        <f t="shared" si="0"/>
        <v>5</v>
      </c>
      <c r="B7" s="42">
        <v>44217</v>
      </c>
      <c r="C7" s="34" t="s">
        <v>312</v>
      </c>
      <c r="D7" s="34" t="s">
        <v>327</v>
      </c>
      <c r="E7" s="36" t="s">
        <v>328</v>
      </c>
      <c r="F7" s="36" t="s">
        <v>329</v>
      </c>
      <c r="G7" s="48" t="s">
        <v>50</v>
      </c>
      <c r="H7" s="37">
        <v>498.8</v>
      </c>
      <c r="I7" s="131"/>
      <c r="J7" s="45" t="s">
        <v>320</v>
      </c>
      <c r="K7" s="39" t="str">
        <f>IF(AND(ISBLANK($J7)=TRUE,$G7=BD!$B$2),"captura beneficiario",IF(AND(ISBLANK($J7)=TRUE,$G7=BD!$B$8),"Si es más de cinco Indica solo cantidad de beneficiarios",IF(AND(ISBLANK($J7)=TRUE,$G7=BD!$B$9),"Si es más de cinco Indica solo cantidad de beneficiarios",IF(AND(ISBLANK($J7)=TRUE,$G7=BD!$B$10),"Si es más de cinco Indica solo cantidad de beneficiarios",""))))</f>
        <v/>
      </c>
      <c r="L7" s="45"/>
      <c r="M7" s="45"/>
      <c r="N7" s="39" t="str">
        <f>IF(AND(ISBLANK($L7)=TRUE,ISBLANK($M7)=TRUE,$G7=BD!$B$10),"captura origen-destino",IF(AND(ISBLANK($L7)=FALSE,ISBLANK($M7)=TRUE,$G7=BD!$B$10),"Captura destino",IF(AND(ISBLANK($L7)=TRUE,ISBLANK($M7)=FALSE,$G7=BD!$B$10),"captura origen","")))</f>
        <v/>
      </c>
      <c r="O7" s="51" t="s">
        <v>238</v>
      </c>
      <c r="P7" s="52">
        <v>44211</v>
      </c>
      <c r="Q7" s="51" t="s">
        <v>323</v>
      </c>
      <c r="R7" s="39" t="str">
        <f t="shared" si="1"/>
        <v/>
      </c>
      <c r="S7" s="118"/>
    </row>
    <row r="8" spans="1:19" ht="36" customHeight="1" x14ac:dyDescent="0.2">
      <c r="A8" s="89">
        <f t="shared" si="0"/>
        <v>6</v>
      </c>
      <c r="B8" s="90">
        <v>44219</v>
      </c>
      <c r="C8" s="91" t="s">
        <v>312</v>
      </c>
      <c r="D8" s="91" t="s">
        <v>330</v>
      </c>
      <c r="E8" s="92" t="s">
        <v>331</v>
      </c>
      <c r="F8" s="92" t="s">
        <v>319</v>
      </c>
      <c r="G8" s="93" t="s">
        <v>10</v>
      </c>
      <c r="H8" s="95">
        <v>1600</v>
      </c>
      <c r="I8" s="130"/>
      <c r="J8" s="96" t="s">
        <v>320</v>
      </c>
      <c r="K8" s="94" t="str">
        <f>IF(AND(ISBLANK($J8)=TRUE,$G8=BD!$B$2),"captura beneficiario",IF(AND(ISBLANK($J8)=TRUE,$G8=BD!$B$8),"Si es más de cinco Indica solo cantidad de beneficiarios",IF(AND(ISBLANK($J8)=TRUE,$G8=BD!$B$9),"Si es más de cinco Indica solo cantidad de beneficiarios",IF(AND(ISBLANK($J8)=TRUE,$G8=BD!$B$10),"Si es más de cinco Indica solo cantidad de beneficiarios",""))))</f>
        <v/>
      </c>
      <c r="L8" s="96" t="s">
        <v>321</v>
      </c>
      <c r="M8" s="96" t="s">
        <v>316</v>
      </c>
      <c r="N8" s="94" t="str">
        <f>IF(AND(ISBLANK($L8)=TRUE,ISBLANK($M8)=TRUE,$G8=BD!$B$10),"captura origen-destino",IF(AND(ISBLANK($L8)=FALSE,ISBLANK($M8)=TRUE,$G8=BD!$B$10),"Captura destino",IF(AND(ISBLANK($L8)=TRUE,ISBLANK($M8)=FALSE,$G8=BD!$B$10),"captura origen","")))</f>
        <v/>
      </c>
      <c r="O8" s="97" t="s">
        <v>167</v>
      </c>
      <c r="P8" s="98">
        <v>44218</v>
      </c>
      <c r="Q8" s="97" t="s">
        <v>323</v>
      </c>
      <c r="R8" s="94" t="str">
        <f t="shared" si="1"/>
        <v/>
      </c>
      <c r="S8" s="118"/>
    </row>
    <row r="9" spans="1:19" ht="36" customHeight="1" x14ac:dyDescent="0.2">
      <c r="A9" s="35">
        <f t="shared" si="0"/>
        <v>7</v>
      </c>
      <c r="B9" s="42">
        <v>44219</v>
      </c>
      <c r="C9" s="34" t="s">
        <v>312</v>
      </c>
      <c r="D9" s="34" t="s">
        <v>332</v>
      </c>
      <c r="E9" s="36" t="s">
        <v>331</v>
      </c>
      <c r="F9" s="36" t="s">
        <v>319</v>
      </c>
      <c r="G9" s="48" t="s">
        <v>10</v>
      </c>
      <c r="H9" s="37">
        <v>1000.01</v>
      </c>
      <c r="I9" s="131"/>
      <c r="J9" s="45" t="s">
        <v>320</v>
      </c>
      <c r="K9" s="39" t="str">
        <f>IF(AND(ISBLANK($J9)=TRUE,$G9=BD!$B$2),"captura beneficiario",IF(AND(ISBLANK($J9)=TRUE,$G9=BD!$B$8),"Si es más de cinco Indica solo cantidad de beneficiarios",IF(AND(ISBLANK($J9)=TRUE,$G9=BD!$B$9),"Si es más de cinco Indica solo cantidad de beneficiarios",IF(AND(ISBLANK($J9)=TRUE,$G9=BD!$B$10),"Si es más de cinco Indica solo cantidad de beneficiarios",""))))</f>
        <v/>
      </c>
      <c r="L9" s="45" t="s">
        <v>316</v>
      </c>
      <c r="M9" s="45" t="s">
        <v>321</v>
      </c>
      <c r="N9" s="39" t="str">
        <f>IF(AND(ISBLANK($L9)=TRUE,ISBLANK($M9)=TRUE,$G9=BD!$B$10),"captura origen-destino",IF(AND(ISBLANK($L9)=FALSE,ISBLANK($M9)=TRUE,$G9=BD!$B$10),"Captura destino",IF(AND(ISBLANK($L9)=TRUE,ISBLANK($M9)=FALSE,$G9=BD!$B$10),"captura origen","")))</f>
        <v/>
      </c>
      <c r="O9" s="51" t="s">
        <v>167</v>
      </c>
      <c r="P9" s="52">
        <v>44219</v>
      </c>
      <c r="Q9" s="51" t="s">
        <v>323</v>
      </c>
      <c r="R9" s="39" t="str">
        <f t="shared" si="1"/>
        <v/>
      </c>
      <c r="S9" s="118"/>
    </row>
    <row r="10" spans="1:19" ht="36" customHeight="1" x14ac:dyDescent="0.2">
      <c r="A10" s="89">
        <f t="shared" si="0"/>
        <v>8</v>
      </c>
      <c r="B10" s="90">
        <v>44221</v>
      </c>
      <c r="C10" s="91" t="s">
        <v>337</v>
      </c>
      <c r="D10" s="91" t="s">
        <v>338</v>
      </c>
      <c r="E10" s="92" t="s">
        <v>339</v>
      </c>
      <c r="F10" s="92" t="s">
        <v>340</v>
      </c>
      <c r="G10" s="93" t="s">
        <v>8</v>
      </c>
      <c r="H10" s="95">
        <v>4800</v>
      </c>
      <c r="I10" s="130"/>
      <c r="J10" s="96" t="s">
        <v>341</v>
      </c>
      <c r="K10" s="94" t="str">
        <f>IF(AND(ISBLANK($J10)=TRUE,$G10=BD!$B$2),"captura beneficiario",IF(AND(ISBLANK($J10)=TRUE,$G10=BD!$B$8),"Si es más de cinco Indica solo cantidad de beneficiarios",IF(AND(ISBLANK($J10)=TRUE,$G10=BD!$B$9),"Si es más de cinco Indica solo cantidad de beneficiarios",IF(AND(ISBLANK($J10)=TRUE,$G10=BD!$B$10),"Si es más de cinco Indica solo cantidad de beneficiarios",""))))</f>
        <v/>
      </c>
      <c r="L10" s="96"/>
      <c r="M10" s="96"/>
      <c r="N10" s="94" t="str">
        <f>IF(AND(ISBLANK($L10)=TRUE,ISBLANK($M10)=TRUE,$G10=BD!$B$10),"captura origen-destino",IF(AND(ISBLANK($L10)=FALSE,ISBLANK($M10)=TRUE,$G10=BD!$B$10),"Captura destino",IF(AND(ISBLANK($L10)=TRUE,ISBLANK($M10)=FALSE,$G10=BD!$B$10),"captura origen","")))</f>
        <v/>
      </c>
      <c r="O10" s="97"/>
      <c r="P10" s="98"/>
      <c r="Q10" s="97"/>
      <c r="R10" s="94" t="str">
        <f t="shared" si="1"/>
        <v/>
      </c>
      <c r="S10" s="118"/>
    </row>
    <row r="11" spans="1:19" ht="36" customHeight="1" x14ac:dyDescent="0.2">
      <c r="A11" s="35">
        <f t="shared" si="0"/>
        <v>9</v>
      </c>
      <c r="B11" s="42">
        <v>44222</v>
      </c>
      <c r="C11" s="34" t="s">
        <v>312</v>
      </c>
      <c r="D11" s="34" t="s">
        <v>333</v>
      </c>
      <c r="E11" s="36" t="s">
        <v>334</v>
      </c>
      <c r="F11" s="36" t="s">
        <v>335</v>
      </c>
      <c r="G11" s="48" t="s">
        <v>155</v>
      </c>
      <c r="H11" s="37">
        <v>219.99</v>
      </c>
      <c r="I11" s="131"/>
      <c r="J11" s="45" t="s">
        <v>162</v>
      </c>
      <c r="K11" s="39" t="str">
        <f>IF(AND(ISBLANK($J11)=TRUE,$G11=BD!$B$2),"captura beneficiario",IF(AND(ISBLANK($J11)=TRUE,$G11=BD!$B$8),"Si es más de cinco Indica solo cantidad de beneficiarios",IF(AND(ISBLANK($J11)=TRUE,$G11=BD!$B$9),"Si es más de cinco Indica solo cantidad de beneficiarios",IF(AND(ISBLANK($J11)=TRUE,$G11=BD!$B$10),"Si es más de cinco Indica solo cantidad de beneficiarios",""))))</f>
        <v/>
      </c>
      <c r="L11" s="45"/>
      <c r="M11" s="45"/>
      <c r="N11" s="39" t="str">
        <f>IF(AND(ISBLANK($L11)=TRUE,ISBLANK($M11)=TRUE,$G11=BD!$B$10),"captura origen-destino",IF(AND(ISBLANK($L11)=FALSE,ISBLANK($M11)=TRUE,$G11=BD!$B$10),"Captura destino",IF(AND(ISBLANK($L11)=TRUE,ISBLANK($M11)=FALSE,$G11=BD!$B$10),"captura origen","")))</f>
        <v/>
      </c>
      <c r="O11" s="51" t="s">
        <v>253</v>
      </c>
      <c r="P11" s="52" t="s">
        <v>336</v>
      </c>
      <c r="Q11" s="51" t="s">
        <v>323</v>
      </c>
      <c r="R11" s="39" t="str">
        <f t="shared" si="1"/>
        <v/>
      </c>
      <c r="S11" s="118"/>
    </row>
    <row r="12" spans="1:19" ht="36" customHeight="1" x14ac:dyDescent="0.2">
      <c r="A12" s="89">
        <f t="shared" si="0"/>
        <v>10</v>
      </c>
      <c r="B12" s="90">
        <v>44223</v>
      </c>
      <c r="C12" s="91" t="s">
        <v>312</v>
      </c>
      <c r="D12" s="91" t="s">
        <v>342</v>
      </c>
      <c r="E12" s="92" t="s">
        <v>328</v>
      </c>
      <c r="F12" s="92" t="s">
        <v>343</v>
      </c>
      <c r="G12" s="93" t="s">
        <v>50</v>
      </c>
      <c r="H12" s="95">
        <v>551</v>
      </c>
      <c r="I12" s="130"/>
      <c r="J12" s="96" t="s">
        <v>320</v>
      </c>
      <c r="K12" s="94" t="str">
        <f>IF(AND(ISBLANK($J12)=TRUE,$G12=BD!$B$2),"captura beneficiario",IF(AND(ISBLANK($J12)=TRUE,$G12=BD!$B$8),"Si es más de cinco Indica solo cantidad de beneficiarios",IF(AND(ISBLANK($J12)=TRUE,$G12=BD!$B$9),"Si es más de cinco Indica solo cantidad de beneficiarios",IF(AND(ISBLANK($J12)=TRUE,$G12=BD!$B$10),"Si es más de cinco Indica solo cantidad de beneficiarios",""))))</f>
        <v/>
      </c>
      <c r="L12" s="96"/>
      <c r="M12" s="96"/>
      <c r="N12" s="94" t="str">
        <f>IF(AND(ISBLANK($L12)=TRUE,ISBLANK($M12)=TRUE,$G12=BD!$B$10),"captura origen-destino",IF(AND(ISBLANK($L12)=FALSE,ISBLANK($M12)=TRUE,$G12=BD!$B$10),"Captura destino",IF(AND(ISBLANK($L12)=TRUE,ISBLANK($M12)=FALSE,$G12=BD!$B$10),"captura origen","")))</f>
        <v/>
      </c>
      <c r="O12" s="97" t="s">
        <v>167</v>
      </c>
      <c r="P12" s="98">
        <v>44218</v>
      </c>
      <c r="Q12" s="97" t="s">
        <v>323</v>
      </c>
      <c r="R12" s="94" t="str">
        <f t="shared" si="1"/>
        <v/>
      </c>
      <c r="S12" s="118"/>
    </row>
    <row r="13" spans="1:19" ht="36" customHeight="1" x14ac:dyDescent="0.2">
      <c r="A13" s="35">
        <f t="shared" si="0"/>
        <v>11</v>
      </c>
      <c r="B13" s="42">
        <v>44223</v>
      </c>
      <c r="C13" s="34" t="s">
        <v>337</v>
      </c>
      <c r="D13" s="34" t="s">
        <v>344</v>
      </c>
      <c r="E13" s="36" t="s">
        <v>345</v>
      </c>
      <c r="F13" s="36" t="s">
        <v>346</v>
      </c>
      <c r="G13" s="48" t="s">
        <v>8</v>
      </c>
      <c r="H13" s="37">
        <v>4800</v>
      </c>
      <c r="I13" s="131"/>
      <c r="J13" s="45" t="s">
        <v>347</v>
      </c>
      <c r="K13" s="39" t="str">
        <f>IF(AND(ISBLANK($J13)=TRUE,$G13=BD!$B$2),"captura beneficiario",IF(AND(ISBLANK($J13)=TRUE,$G13=BD!$B$8),"Si es más de cinco Indica solo cantidad de beneficiarios",IF(AND(ISBLANK($J13)=TRUE,$G13=BD!$B$9),"Si es más de cinco Indica solo cantidad de beneficiarios",IF(AND(ISBLANK($J13)=TRUE,$G13=BD!$B$10),"Si es más de cinco Indica solo cantidad de beneficiarios",""))))</f>
        <v/>
      </c>
      <c r="L13" s="45"/>
      <c r="M13" s="45"/>
      <c r="N13" s="39" t="str">
        <f>IF(AND(ISBLANK($L13)=TRUE,ISBLANK($M13)=TRUE,$G13=BD!$B$10),"captura origen-destino",IF(AND(ISBLANK($L13)=FALSE,ISBLANK($M13)=TRUE,$G13=BD!$B$10),"Captura destino",IF(AND(ISBLANK($L13)=TRUE,ISBLANK($M13)=FALSE,$G13=BD!$B$10),"captura origen","")))</f>
        <v/>
      </c>
      <c r="O13" s="51"/>
      <c r="P13" s="52"/>
      <c r="Q13" s="51"/>
      <c r="R13" s="39" t="str">
        <f t="shared" si="1"/>
        <v/>
      </c>
      <c r="S13" s="118"/>
    </row>
    <row r="14" spans="1:19" ht="36" customHeight="1" x14ac:dyDescent="0.2">
      <c r="A14" s="89">
        <f t="shared" si="0"/>
        <v>12</v>
      </c>
      <c r="B14" s="90">
        <v>44224</v>
      </c>
      <c r="C14" s="91" t="s">
        <v>312</v>
      </c>
      <c r="D14" s="91" t="s">
        <v>348</v>
      </c>
      <c r="E14" s="92" t="s">
        <v>349</v>
      </c>
      <c r="F14" s="92" t="s">
        <v>350</v>
      </c>
      <c r="G14" s="93" t="s">
        <v>155</v>
      </c>
      <c r="H14" s="95">
        <v>751.9</v>
      </c>
      <c r="I14" s="130" t="s">
        <v>377</v>
      </c>
      <c r="J14" s="96" t="s">
        <v>162</v>
      </c>
      <c r="K14" s="94" t="str">
        <f>IF(AND(ISBLANK($J14)=TRUE,$G14=BD!$B$2),"captura beneficiario",IF(AND(ISBLANK($J14)=TRUE,$G14=BD!$B$8),"Si es más de cinco Indica solo cantidad de beneficiarios",IF(AND(ISBLANK($J14)=TRUE,$G14=BD!$B$9),"Si es más de cinco Indica solo cantidad de beneficiarios",IF(AND(ISBLANK($J14)=TRUE,$G14=BD!$B$10),"Si es más de cinco Indica solo cantidad de beneficiarios",""))))</f>
        <v/>
      </c>
      <c r="L14" s="96"/>
      <c r="M14" s="96"/>
      <c r="N14" s="94" t="str">
        <f>IF(AND(ISBLANK($L14)=TRUE,ISBLANK($M14)=TRUE,$G14=BD!$B$10),"captura origen-destino",IF(AND(ISBLANK($L14)=FALSE,ISBLANK($M14)=TRUE,$G14=BD!$B$10),"Captura destino",IF(AND(ISBLANK($L14)=TRUE,ISBLANK($M14)=FALSE,$G14=BD!$B$10),"captura origen","")))</f>
        <v/>
      </c>
      <c r="O14" s="97" t="s">
        <v>253</v>
      </c>
      <c r="P14" s="98" t="s">
        <v>336</v>
      </c>
      <c r="Q14" s="97" t="s">
        <v>323</v>
      </c>
      <c r="R14" s="94" t="str">
        <f t="shared" si="1"/>
        <v/>
      </c>
      <c r="S14" s="118"/>
    </row>
    <row r="15" spans="1:19" ht="36" customHeight="1" x14ac:dyDescent="0.2">
      <c r="A15" s="35">
        <f t="shared" si="0"/>
        <v>13</v>
      </c>
      <c r="B15" s="42">
        <v>44224</v>
      </c>
      <c r="C15" s="34" t="s">
        <v>337</v>
      </c>
      <c r="D15" s="34" t="s">
        <v>351</v>
      </c>
      <c r="E15" s="36" t="s">
        <v>353</v>
      </c>
      <c r="F15" s="36" t="s">
        <v>352</v>
      </c>
      <c r="G15" s="48" t="s">
        <v>8</v>
      </c>
      <c r="H15" s="37">
        <v>5400</v>
      </c>
      <c r="I15" s="131"/>
      <c r="J15" s="45" t="s">
        <v>354</v>
      </c>
      <c r="K15" s="39" t="str">
        <f>IF(AND(ISBLANK($J15)=TRUE,$G15=BD!$B$2),"captura beneficiario",IF(AND(ISBLANK($J15)=TRUE,$G15=BD!$B$8),"Si es más de cinco Indica solo cantidad de beneficiarios",IF(AND(ISBLANK($J15)=TRUE,$G15=BD!$B$9),"Si es más de cinco Indica solo cantidad de beneficiarios",IF(AND(ISBLANK($J15)=TRUE,$G15=BD!$B$10),"Si es más de cinco Indica solo cantidad de beneficiarios",""))))</f>
        <v/>
      </c>
      <c r="L15" s="45"/>
      <c r="M15" s="45"/>
      <c r="N15" s="39" t="str">
        <f>IF(AND(ISBLANK($L15)=TRUE,ISBLANK($M15)=TRUE,$G15=BD!$B$10),"captura origen-destino",IF(AND(ISBLANK($L15)=FALSE,ISBLANK($M15)=TRUE,$G15=BD!$B$10),"Captura destino",IF(AND(ISBLANK($L15)=TRUE,ISBLANK($M15)=FALSE,$G15=BD!$B$10),"captura origen","")))</f>
        <v/>
      </c>
      <c r="O15" s="51"/>
      <c r="P15" s="52"/>
      <c r="Q15" s="51"/>
      <c r="R15" s="39" t="str">
        <f t="shared" si="1"/>
        <v/>
      </c>
      <c r="S15" s="118"/>
    </row>
    <row r="16" spans="1:19" ht="36" customHeight="1" x14ac:dyDescent="0.2">
      <c r="A16" s="89">
        <f t="shared" si="0"/>
        <v>14</v>
      </c>
      <c r="B16" s="90">
        <v>44225</v>
      </c>
      <c r="C16" s="91" t="s">
        <v>312</v>
      </c>
      <c r="D16" s="91" t="s">
        <v>355</v>
      </c>
      <c r="E16" s="92" t="s">
        <v>356</v>
      </c>
      <c r="F16" s="92" t="s">
        <v>357</v>
      </c>
      <c r="G16" s="93" t="s">
        <v>155</v>
      </c>
      <c r="H16" s="95">
        <v>2048.56</v>
      </c>
      <c r="I16" s="130" t="s">
        <v>377</v>
      </c>
      <c r="J16" s="96" t="s">
        <v>162</v>
      </c>
      <c r="K16" s="94" t="str">
        <f>IF(AND(ISBLANK($J16)=TRUE,$G16=BD!$B$2),"captura beneficiario",IF(AND(ISBLANK($J16)=TRUE,$G16=BD!$B$8),"Si es más de cinco Indica solo cantidad de beneficiarios",IF(AND(ISBLANK($J16)=TRUE,$G16=BD!$B$9),"Si es más de cinco Indica solo cantidad de beneficiarios",IF(AND(ISBLANK($J16)=TRUE,$G16=BD!$B$10),"Si es más de cinco Indica solo cantidad de beneficiarios",""))))</f>
        <v/>
      </c>
      <c r="L16" s="96"/>
      <c r="M16" s="96"/>
      <c r="N16" s="94" t="str">
        <f>IF(AND(ISBLANK($L16)=TRUE,ISBLANK($M16)=TRUE,$G16=BD!$B$10),"captura origen-destino",IF(AND(ISBLANK($L16)=FALSE,ISBLANK($M16)=TRUE,$G16=BD!$B$10),"Captura destino",IF(AND(ISBLANK($L16)=TRUE,ISBLANK($M16)=FALSE,$G16=BD!$B$10),"captura origen","")))</f>
        <v/>
      </c>
      <c r="O16" s="97" t="s">
        <v>253</v>
      </c>
      <c r="P16" s="98" t="s">
        <v>336</v>
      </c>
      <c r="Q16" s="97" t="s">
        <v>323</v>
      </c>
      <c r="R16" s="94" t="str">
        <f t="shared" si="1"/>
        <v/>
      </c>
      <c r="S16" s="118"/>
    </row>
    <row r="17" spans="1:19" ht="36" customHeight="1" x14ac:dyDescent="0.2">
      <c r="A17" s="35">
        <f t="shared" si="0"/>
        <v>15</v>
      </c>
      <c r="B17" s="42">
        <v>44225</v>
      </c>
      <c r="C17" s="34" t="s">
        <v>312</v>
      </c>
      <c r="D17" s="34" t="s">
        <v>358</v>
      </c>
      <c r="E17" s="36" t="s">
        <v>334</v>
      </c>
      <c r="F17" s="36" t="s">
        <v>359</v>
      </c>
      <c r="G17" s="48" t="s">
        <v>50</v>
      </c>
      <c r="H17" s="37">
        <v>100</v>
      </c>
      <c r="I17" s="131" t="s">
        <v>377</v>
      </c>
      <c r="J17" s="45">
        <v>14</v>
      </c>
      <c r="K17" s="39" t="str">
        <f>IF(AND(ISBLANK($J17)=TRUE,$G17=BD!$B$2),"captura beneficiario",IF(AND(ISBLANK($J17)=TRUE,$G17=BD!$B$8),"Si es más de cinco Indica solo cantidad de beneficiarios",IF(AND(ISBLANK($J17)=TRUE,$G17=BD!$B$9),"Si es más de cinco Indica solo cantidad de beneficiarios",IF(AND(ISBLANK($J17)=TRUE,$G17=BD!$B$10),"Si es más de cinco Indica solo cantidad de beneficiarios",""))))</f>
        <v/>
      </c>
      <c r="L17" s="45"/>
      <c r="M17" s="45"/>
      <c r="N17" s="39" t="str">
        <f>IF(AND(ISBLANK($L17)=TRUE,ISBLANK($M17)=TRUE,$G17=BD!$B$10),"captura origen-destino",IF(AND(ISBLANK($L17)=FALSE,ISBLANK($M17)=TRUE,$G17=BD!$B$10),"Captura destino",IF(AND(ISBLANK($L17)=TRUE,ISBLANK($M17)=FALSE,$G17=BD!$B$10),"captura origen","")))</f>
        <v/>
      </c>
      <c r="O17" s="51" t="s">
        <v>253</v>
      </c>
      <c r="P17" s="52">
        <v>44225</v>
      </c>
      <c r="Q17" s="51" t="s">
        <v>360</v>
      </c>
      <c r="R17" s="39" t="str">
        <f t="shared" si="1"/>
        <v/>
      </c>
      <c r="S17" s="118"/>
    </row>
    <row r="18" spans="1:19" ht="36" customHeight="1" x14ac:dyDescent="0.2">
      <c r="A18" s="89">
        <f t="shared" si="0"/>
        <v>16</v>
      </c>
      <c r="B18" s="90">
        <v>44225</v>
      </c>
      <c r="C18" s="91" t="s">
        <v>361</v>
      </c>
      <c r="D18" s="91">
        <v>4</v>
      </c>
      <c r="E18" s="92" t="s">
        <v>629</v>
      </c>
      <c r="F18" s="92" t="s">
        <v>362</v>
      </c>
      <c r="G18" s="93" t="s">
        <v>50</v>
      </c>
      <c r="H18" s="95">
        <v>750</v>
      </c>
      <c r="I18" s="130" t="s">
        <v>377</v>
      </c>
      <c r="J18" s="96">
        <v>14</v>
      </c>
      <c r="K18" s="94" t="str">
        <f>IF(AND(ISBLANK($J18)=TRUE,$G18=BD!$B$2),"captura beneficiario",IF(AND(ISBLANK($J18)=TRUE,$G18=BD!$B$8),"Si es más de cinco Indica solo cantidad de beneficiarios",IF(AND(ISBLANK($J18)=TRUE,$G18=BD!$B$9),"Si es más de cinco Indica solo cantidad de beneficiarios",IF(AND(ISBLANK($J18)=TRUE,$G18=BD!$B$10),"Si es más de cinco Indica solo cantidad de beneficiarios",""))))</f>
        <v/>
      </c>
      <c r="L18" s="96"/>
      <c r="M18" s="96"/>
      <c r="N18" s="94" t="str">
        <f>IF(AND(ISBLANK($L18)=TRUE,ISBLANK($M18)=TRUE,$G18=BD!$B$10),"captura origen-destino",IF(AND(ISBLANK($L18)=FALSE,ISBLANK($M18)=TRUE,$G18=BD!$B$10),"Captura destino",IF(AND(ISBLANK($L18)=TRUE,ISBLANK($M18)=FALSE,$G18=BD!$B$10),"captura origen","")))</f>
        <v/>
      </c>
      <c r="O18" s="97" t="s">
        <v>253</v>
      </c>
      <c r="P18" s="98">
        <v>44225</v>
      </c>
      <c r="Q18" s="97" t="s">
        <v>360</v>
      </c>
      <c r="R18" s="94" t="str">
        <f t="shared" si="1"/>
        <v/>
      </c>
      <c r="S18" s="118"/>
    </row>
    <row r="19" spans="1:19" ht="36" customHeight="1" x14ac:dyDescent="0.2">
      <c r="A19" s="35">
        <f t="shared" si="0"/>
        <v>17</v>
      </c>
      <c r="B19" s="42">
        <v>44225</v>
      </c>
      <c r="C19" s="34" t="s">
        <v>312</v>
      </c>
      <c r="D19" s="34" t="s">
        <v>363</v>
      </c>
      <c r="E19" s="36" t="s">
        <v>334</v>
      </c>
      <c r="F19" s="36" t="s">
        <v>364</v>
      </c>
      <c r="G19" s="48" t="s">
        <v>50</v>
      </c>
      <c r="H19" s="37">
        <v>1022.58</v>
      </c>
      <c r="I19" s="131" t="s">
        <v>377</v>
      </c>
      <c r="J19" s="45">
        <v>25</v>
      </c>
      <c r="K19" s="39" t="str">
        <f>IF(AND(ISBLANK($J19)=TRUE,$G19=BD!$B$2),"captura beneficiario",IF(AND(ISBLANK($J19)=TRUE,$G19=BD!$B$8),"Si es más de cinco Indica solo cantidad de beneficiarios",IF(AND(ISBLANK($J19)=TRUE,$G19=BD!$B$9),"Si es más de cinco Indica solo cantidad de beneficiarios",IF(AND(ISBLANK($J19)=TRUE,$G19=BD!$B$10),"Si es más de cinco Indica solo cantidad de beneficiarios",""))))</f>
        <v/>
      </c>
      <c r="L19" s="45"/>
      <c r="M19" s="45"/>
      <c r="N19" s="39" t="str">
        <f>IF(AND(ISBLANK($L19)=TRUE,ISBLANK($M19)=TRUE,$G19=BD!$B$10),"captura origen-destino",IF(AND(ISBLANK($L19)=FALSE,ISBLANK($M19)=TRUE,$G19=BD!$B$10),"Captura destino",IF(AND(ISBLANK($L19)=TRUE,ISBLANK($M19)=FALSE,$G19=BD!$B$10),"captura origen","")))</f>
        <v/>
      </c>
      <c r="O19" s="51" t="s">
        <v>253</v>
      </c>
      <c r="P19" s="52" t="s">
        <v>336</v>
      </c>
      <c r="Q19" s="51" t="s">
        <v>323</v>
      </c>
      <c r="R19" s="39" t="str">
        <f t="shared" si="1"/>
        <v/>
      </c>
      <c r="S19" s="118"/>
    </row>
    <row r="20" spans="1:19" ht="36" customHeight="1" x14ac:dyDescent="0.2">
      <c r="A20" s="89">
        <f t="shared" si="0"/>
        <v>18</v>
      </c>
      <c r="B20" s="90">
        <v>44225</v>
      </c>
      <c r="C20" s="91" t="s">
        <v>365</v>
      </c>
      <c r="D20" s="91">
        <v>6</v>
      </c>
      <c r="E20" s="92" t="s">
        <v>629</v>
      </c>
      <c r="F20" s="92" t="s">
        <v>366</v>
      </c>
      <c r="G20" s="93" t="s">
        <v>9</v>
      </c>
      <c r="H20" s="95">
        <v>1800</v>
      </c>
      <c r="I20" s="130" t="s">
        <v>377</v>
      </c>
      <c r="J20" s="96" t="s">
        <v>320</v>
      </c>
      <c r="K20" s="94" t="str">
        <f>IF(AND(ISBLANK($J20)=TRUE,$G20=BD!$B$2),"captura beneficiario",IF(AND(ISBLANK($J20)=TRUE,$G20=BD!$B$8),"Si es más de cinco Indica solo cantidad de beneficiarios",IF(AND(ISBLANK($J20)=TRUE,$G20=BD!$B$9),"Si es más de cinco Indica solo cantidad de beneficiarios",IF(AND(ISBLANK($J20)=TRUE,$G20=BD!$B$10),"Si es más de cinco Indica solo cantidad de beneficiarios",""))))</f>
        <v/>
      </c>
      <c r="L20" s="96"/>
      <c r="M20" s="96"/>
      <c r="N20" s="94" t="str">
        <f>IF(AND(ISBLANK($L20)=TRUE,ISBLANK($M20)=TRUE,$G20=BD!$B$10),"captura origen-destino",IF(AND(ISBLANK($L20)=FALSE,ISBLANK($M20)=TRUE,$G20=BD!$B$10),"Captura destino",IF(AND(ISBLANK($L20)=TRUE,ISBLANK($M20)=FALSE,$G20=BD!$B$10),"captura origen","")))</f>
        <v/>
      </c>
      <c r="O20" s="97" t="s">
        <v>253</v>
      </c>
      <c r="P20" s="98" t="s">
        <v>336</v>
      </c>
      <c r="Q20" s="97" t="s">
        <v>323</v>
      </c>
      <c r="R20" s="94" t="str">
        <f t="shared" si="1"/>
        <v/>
      </c>
      <c r="S20" s="118"/>
    </row>
    <row r="21" spans="1:19" ht="36" customHeight="1" x14ac:dyDescent="0.2">
      <c r="A21" s="35">
        <f t="shared" si="0"/>
        <v>19</v>
      </c>
      <c r="B21" s="42">
        <v>44225</v>
      </c>
      <c r="C21" s="34" t="s">
        <v>312</v>
      </c>
      <c r="D21" s="34" t="s">
        <v>367</v>
      </c>
      <c r="E21" s="36" t="s">
        <v>368</v>
      </c>
      <c r="F21" s="36" t="s">
        <v>369</v>
      </c>
      <c r="G21" s="48" t="s">
        <v>4</v>
      </c>
      <c r="H21" s="37">
        <v>14890</v>
      </c>
      <c r="I21" s="131" t="s">
        <v>371</v>
      </c>
      <c r="J21" s="45" t="s">
        <v>162</v>
      </c>
      <c r="K21" s="39" t="str">
        <f>IF(AND(ISBLANK($J21)=TRUE,$G21=BD!$B$2),"captura beneficiario",IF(AND(ISBLANK($J21)=TRUE,$G21=BD!$B$8),"Si es más de cinco Indica solo cantidad de beneficiarios",IF(AND(ISBLANK($J21)=TRUE,$G21=BD!$B$9),"Si es más de cinco Indica solo cantidad de beneficiarios",IF(AND(ISBLANK($J21)=TRUE,$G21=BD!$B$10),"Si es más de cinco Indica solo cantidad de beneficiarios",""))))</f>
        <v/>
      </c>
      <c r="L21" s="45"/>
      <c r="M21" s="45"/>
      <c r="N21" s="39" t="str">
        <f>IF(AND(ISBLANK($L21)=TRUE,ISBLANK($M21)=TRUE,$G21=BD!$B$10),"captura origen-destino",IF(AND(ISBLANK($L21)=FALSE,ISBLANK($M21)=TRUE,$G21=BD!$B$10),"Captura destino",IF(AND(ISBLANK($L21)=TRUE,ISBLANK($M21)=FALSE,$G21=BD!$B$10),"captura origen","")))</f>
        <v/>
      </c>
      <c r="O21" s="51"/>
      <c r="P21" s="52"/>
      <c r="Q21" s="51"/>
      <c r="R21" s="39" t="str">
        <f t="shared" si="1"/>
        <v/>
      </c>
      <c r="S21" s="118"/>
    </row>
    <row r="22" spans="1:19" ht="36" customHeight="1" x14ac:dyDescent="0.2">
      <c r="A22" s="89">
        <f t="shared" si="0"/>
        <v>20</v>
      </c>
      <c r="B22" s="90">
        <v>44225</v>
      </c>
      <c r="C22" s="91" t="s">
        <v>312</v>
      </c>
      <c r="D22" s="91" t="s">
        <v>379</v>
      </c>
      <c r="E22" s="92" t="s">
        <v>318</v>
      </c>
      <c r="F22" s="92" t="s">
        <v>380</v>
      </c>
      <c r="G22" s="93" t="s">
        <v>10</v>
      </c>
      <c r="H22" s="95">
        <v>1000</v>
      </c>
      <c r="I22" s="130" t="s">
        <v>377</v>
      </c>
      <c r="J22" s="96" t="s">
        <v>320</v>
      </c>
      <c r="K22" s="94" t="str">
        <f>IF(AND(ISBLANK($J22)=TRUE,$G22=BD!$B$2),"captura beneficiario",IF(AND(ISBLANK($J22)=TRUE,$G22=BD!$B$8),"Si es más de cinco Indica solo cantidad de beneficiarios",IF(AND(ISBLANK($J22)=TRUE,$G22=BD!$B$9),"Si es más de cinco Indica solo cantidad de beneficiarios",IF(AND(ISBLANK($J22)=TRUE,$G22=BD!$B$10),"Si es más de cinco Indica solo cantidad de beneficiarios",""))))</f>
        <v/>
      </c>
      <c r="L22" s="96" t="s">
        <v>321</v>
      </c>
      <c r="M22" s="96" t="s">
        <v>316</v>
      </c>
      <c r="N22" s="94" t="str">
        <f>IF(AND(ISBLANK($L22)=TRUE,ISBLANK($M22)=TRUE,$G22=BD!$B$10),"captura origen-destino",IF(AND(ISBLANK($L22)=FALSE,ISBLANK($M22)=TRUE,$G22=BD!$B$10),"Captura destino",IF(AND(ISBLANK($L22)=TRUE,ISBLANK($M22)=FALSE,$G22=BD!$B$10),"captura origen","")))</f>
        <v/>
      </c>
      <c r="O22" s="97" t="s">
        <v>253</v>
      </c>
      <c r="P22" s="98" t="s">
        <v>336</v>
      </c>
      <c r="Q22" s="97" t="s">
        <v>323</v>
      </c>
      <c r="R22" s="94" t="str">
        <f t="shared" si="1"/>
        <v/>
      </c>
      <c r="S22" s="118"/>
    </row>
    <row r="23" spans="1:19" ht="36" customHeight="1" x14ac:dyDescent="0.2">
      <c r="A23" s="35">
        <f t="shared" si="0"/>
        <v>21</v>
      </c>
      <c r="B23" s="42">
        <v>44226</v>
      </c>
      <c r="C23" s="34" t="s">
        <v>361</v>
      </c>
      <c r="D23" s="34">
        <v>5</v>
      </c>
      <c r="E23" s="36" t="s">
        <v>629</v>
      </c>
      <c r="F23" s="36" t="s">
        <v>375</v>
      </c>
      <c r="G23" s="48" t="s">
        <v>50</v>
      </c>
      <c r="H23" s="37">
        <v>750</v>
      </c>
      <c r="I23" s="131" t="s">
        <v>377</v>
      </c>
      <c r="J23" s="45">
        <v>11</v>
      </c>
      <c r="K23" s="39" t="str">
        <f>IF(AND(ISBLANK($J23)=TRUE,$G23=BD!$B$2),"captura beneficiario",IF(AND(ISBLANK($J23)=TRUE,$G23=BD!$B$8),"Si es más de cinco Indica solo cantidad de beneficiarios",IF(AND(ISBLANK($J23)=TRUE,$G23=BD!$B$9),"Si es más de cinco Indica solo cantidad de beneficiarios",IF(AND(ISBLANK($J23)=TRUE,$G23=BD!$B$10),"Si es más de cinco Indica solo cantidad de beneficiarios",""))))</f>
        <v/>
      </c>
      <c r="L23" s="45"/>
      <c r="M23" s="45"/>
      <c r="N23" s="39" t="str">
        <f>IF(AND(ISBLANK($L23)=TRUE,ISBLANK($M23)=TRUE,$G23=BD!$B$10),"captura origen-destino",IF(AND(ISBLANK($L23)=FALSE,ISBLANK($M23)=TRUE,$G23=BD!$B$10),"Captura destino",IF(AND(ISBLANK($L23)=TRUE,ISBLANK($M23)=FALSE,$G23=BD!$B$10),"captura origen","")))</f>
        <v/>
      </c>
      <c r="O23" s="51" t="s">
        <v>253</v>
      </c>
      <c r="P23" s="52">
        <v>44226</v>
      </c>
      <c r="Q23" s="51" t="s">
        <v>376</v>
      </c>
      <c r="R23" s="39" t="str">
        <f t="shared" si="1"/>
        <v/>
      </c>
      <c r="S23" s="118"/>
    </row>
    <row r="24" spans="1:19" ht="36" customHeight="1" x14ac:dyDescent="0.2">
      <c r="A24" s="89">
        <f t="shared" si="0"/>
        <v>22</v>
      </c>
      <c r="B24" s="90">
        <v>44226</v>
      </c>
      <c r="C24" s="91" t="s">
        <v>312</v>
      </c>
      <c r="D24" s="91" t="s">
        <v>378</v>
      </c>
      <c r="E24" s="92" t="s">
        <v>318</v>
      </c>
      <c r="F24" s="92" t="s">
        <v>319</v>
      </c>
      <c r="G24" s="93" t="s">
        <v>10</v>
      </c>
      <c r="H24" s="95">
        <v>700</v>
      </c>
      <c r="I24" s="130" t="s">
        <v>377</v>
      </c>
      <c r="J24" s="96" t="s">
        <v>320</v>
      </c>
      <c r="K24" s="94" t="str">
        <f>IF(AND(ISBLANK($J24)=TRUE,$G24=BD!$B$2),"captura beneficiario",IF(AND(ISBLANK($J24)=TRUE,$G24=BD!$B$8),"Si es más de cinco Indica solo cantidad de beneficiarios",IF(AND(ISBLANK($J24)=TRUE,$G24=BD!$B$9),"Si es más de cinco Indica solo cantidad de beneficiarios",IF(AND(ISBLANK($J24)=TRUE,$G24=BD!$B$10),"Si es más de cinco Indica solo cantidad de beneficiarios",""))))</f>
        <v/>
      </c>
      <c r="L24" s="96" t="s">
        <v>316</v>
      </c>
      <c r="M24" s="96" t="s">
        <v>321</v>
      </c>
      <c r="N24" s="94" t="str">
        <f>IF(AND(ISBLANK($L24)=TRUE,ISBLANK($M24)=TRUE,$G24=BD!$B$10),"captura origen-destino",IF(AND(ISBLANK($L24)=FALSE,ISBLANK($M24)=TRUE,$G24=BD!$B$10),"Captura destino",IF(AND(ISBLANK($L24)=TRUE,ISBLANK($M24)=FALSE,$G24=BD!$B$10),"captura origen","")))</f>
        <v/>
      </c>
      <c r="O24" s="97" t="s">
        <v>253</v>
      </c>
      <c r="P24" s="98">
        <v>44226</v>
      </c>
      <c r="Q24" s="97" t="s">
        <v>323</v>
      </c>
      <c r="R24" s="94" t="str">
        <f t="shared" si="1"/>
        <v/>
      </c>
      <c r="S24" s="118"/>
    </row>
    <row r="25" spans="1:19" ht="36" customHeight="1" x14ac:dyDescent="0.2">
      <c r="A25" s="35">
        <f t="shared" si="0"/>
        <v>23</v>
      </c>
      <c r="B25" s="42">
        <v>44226</v>
      </c>
      <c r="C25" s="34" t="s">
        <v>312</v>
      </c>
      <c r="D25" s="34" t="s">
        <v>372</v>
      </c>
      <c r="E25" s="36" t="s">
        <v>373</v>
      </c>
      <c r="F25" s="36" t="s">
        <v>374</v>
      </c>
      <c r="G25" s="48" t="s">
        <v>50</v>
      </c>
      <c r="H25" s="37">
        <v>385</v>
      </c>
      <c r="I25" s="131"/>
      <c r="J25" s="45" t="s">
        <v>320</v>
      </c>
      <c r="K25" s="39" t="str">
        <f>IF(AND(ISBLANK($J25)=TRUE,$G25=BD!$B$2),"captura beneficiario",IF(AND(ISBLANK($J25)=TRUE,$G25=BD!$B$8),"Si es más de cinco Indica solo cantidad de beneficiarios",IF(AND(ISBLANK($J25)=TRUE,$G25=BD!$B$9),"Si es más de cinco Indica solo cantidad de beneficiarios",IF(AND(ISBLANK($J25)=TRUE,$G25=BD!$B$10),"Si es más de cinco Indica solo cantidad de beneficiarios",""))))</f>
        <v/>
      </c>
      <c r="L25" s="45"/>
      <c r="M25" s="45"/>
      <c r="N25" s="39" t="str">
        <f>IF(AND(ISBLANK($L25)=TRUE,ISBLANK($M25)=TRUE,$G25=BD!$B$10),"captura origen-destino",IF(AND(ISBLANK($L25)=FALSE,ISBLANK($M25)=TRUE,$G25=BD!$B$10),"Captura destino",IF(AND(ISBLANK($L25)=TRUE,ISBLANK($M25)=FALSE,$G25=BD!$B$10),"captura origen","")))</f>
        <v/>
      </c>
      <c r="O25" s="51" t="s">
        <v>255</v>
      </c>
      <c r="P25" s="52">
        <v>44223</v>
      </c>
      <c r="Q25" s="51" t="s">
        <v>321</v>
      </c>
      <c r="R25" s="39" t="str">
        <f t="shared" si="1"/>
        <v/>
      </c>
      <c r="S25" s="118"/>
    </row>
    <row r="26" spans="1:19" ht="36" customHeight="1" x14ac:dyDescent="0.2">
      <c r="A26" s="89">
        <f t="shared" si="0"/>
        <v>24</v>
      </c>
      <c r="B26" s="90">
        <v>44227</v>
      </c>
      <c r="C26" s="91" t="s">
        <v>312</v>
      </c>
      <c r="D26" s="91" t="s">
        <v>381</v>
      </c>
      <c r="E26" s="92" t="s">
        <v>382</v>
      </c>
      <c r="F26" s="92" t="s">
        <v>383</v>
      </c>
      <c r="G26" s="93" t="s">
        <v>155</v>
      </c>
      <c r="H26" s="95">
        <v>960</v>
      </c>
      <c r="I26" s="130"/>
      <c r="J26" s="96" t="s">
        <v>162</v>
      </c>
      <c r="K26" s="94" t="str">
        <f>IF(AND(ISBLANK($J26)=TRUE,$G26=BD!$B$2),"captura beneficiario",IF(AND(ISBLANK($J26)=TRUE,$G26=BD!$B$8),"Si es más de cinco Indica solo cantidad de beneficiarios",IF(AND(ISBLANK($J26)=TRUE,$G26=BD!$B$9),"Si es más de cinco Indica solo cantidad de beneficiarios",IF(AND(ISBLANK($J26)=TRUE,$G26=BD!$B$10),"Si es más de cinco Indica solo cantidad de beneficiarios",""))))</f>
        <v/>
      </c>
      <c r="L26" s="96"/>
      <c r="M26" s="96"/>
      <c r="N26" s="94" t="str">
        <f>IF(AND(ISBLANK($L26)=TRUE,ISBLANK($M26)=TRUE,$G26=BD!$B$10),"captura origen-destino",IF(AND(ISBLANK($L26)=FALSE,ISBLANK($M26)=TRUE,$G26=BD!$B$10),"Captura destino",IF(AND(ISBLANK($L26)=TRUE,ISBLANK($M26)=FALSE,$G26=BD!$B$10),"captura origen","")))</f>
        <v/>
      </c>
      <c r="O26" s="97"/>
      <c r="P26" s="98"/>
      <c r="Q26" s="97"/>
      <c r="R26" s="94" t="str">
        <f t="shared" si="1"/>
        <v/>
      </c>
      <c r="S26" s="118"/>
    </row>
    <row r="27" spans="1:19" ht="36" customHeight="1" x14ac:dyDescent="0.2">
      <c r="A27" s="35">
        <f t="shared" si="0"/>
        <v>25</v>
      </c>
      <c r="B27" s="42">
        <v>44227</v>
      </c>
      <c r="C27" s="34" t="s">
        <v>361</v>
      </c>
      <c r="D27" s="34">
        <v>1</v>
      </c>
      <c r="E27" s="36" t="s">
        <v>629</v>
      </c>
      <c r="F27" s="36" t="s">
        <v>385</v>
      </c>
      <c r="G27" s="48" t="s">
        <v>50</v>
      </c>
      <c r="H27" s="37">
        <v>1200</v>
      </c>
      <c r="I27" s="131" t="s">
        <v>387</v>
      </c>
      <c r="J27" s="45" t="s">
        <v>386</v>
      </c>
      <c r="K27" s="39" t="str">
        <f>IF(AND(ISBLANK($J27)=TRUE,$G27=BD!$B$2),"captura beneficiario",IF(AND(ISBLANK($J27)=TRUE,$G27=BD!$B$8),"Si es más de cinco Indica solo cantidad de beneficiarios",IF(AND(ISBLANK($J27)=TRUE,$G27=BD!$B$9),"Si es más de cinco Indica solo cantidad de beneficiarios",IF(AND(ISBLANK($J27)=TRUE,$G27=BD!$B$10),"Si es más de cinco Indica solo cantidad de beneficiarios",""))))</f>
        <v/>
      </c>
      <c r="L27" s="45"/>
      <c r="M27" s="45"/>
      <c r="N27" s="39" t="str">
        <f>IF(AND(ISBLANK($L27)=TRUE,ISBLANK($M27)=TRUE,$G27=BD!$B$10),"captura origen-destino",IF(AND(ISBLANK($L27)=FALSE,ISBLANK($M27)=TRUE,$G27=BD!$B$10),"Captura destino",IF(AND(ISBLANK($L27)=TRUE,ISBLANK($M27)=FALSE,$G27=BD!$B$10),"captura origen","")))</f>
        <v/>
      </c>
      <c r="O27" s="51" t="s">
        <v>232</v>
      </c>
      <c r="P27" s="52" t="s">
        <v>630</v>
      </c>
      <c r="Q27" s="51" t="s">
        <v>316</v>
      </c>
      <c r="R27" s="39" t="str">
        <f t="shared" si="1"/>
        <v/>
      </c>
      <c r="S27" s="118"/>
    </row>
    <row r="28" spans="1:19" ht="36" customHeight="1" x14ac:dyDescent="0.2">
      <c r="A28" s="89">
        <f t="shared" si="0"/>
        <v>26</v>
      </c>
      <c r="B28" s="90">
        <v>44227</v>
      </c>
      <c r="C28" s="91" t="s">
        <v>361</v>
      </c>
      <c r="D28" s="91">
        <v>2</v>
      </c>
      <c r="E28" s="92" t="s">
        <v>629</v>
      </c>
      <c r="F28" s="92" t="s">
        <v>385</v>
      </c>
      <c r="G28" s="93" t="s">
        <v>50</v>
      </c>
      <c r="H28" s="95">
        <v>1200</v>
      </c>
      <c r="I28" s="130" t="s">
        <v>388</v>
      </c>
      <c r="J28" s="96" t="s">
        <v>341</v>
      </c>
      <c r="K28" s="94" t="str">
        <f>IF(AND(ISBLANK($J28)=TRUE,$G28=BD!$B$2),"captura beneficiario",IF(AND(ISBLANK($J28)=TRUE,$G28=BD!$B$8),"Si es más de cinco Indica solo cantidad de beneficiarios",IF(AND(ISBLANK($J28)=TRUE,$G28=BD!$B$9),"Si es más de cinco Indica solo cantidad de beneficiarios",IF(AND(ISBLANK($J28)=TRUE,$G28=BD!$B$10),"Si es más de cinco Indica solo cantidad de beneficiarios",""))))</f>
        <v/>
      </c>
      <c r="L28" s="96"/>
      <c r="M28" s="96"/>
      <c r="N28" s="94" t="str">
        <f>IF(AND(ISBLANK($L28)=TRUE,ISBLANK($M28)=TRUE,$G28=BD!$B$10),"captura origen-destino",IF(AND(ISBLANK($L28)=FALSE,ISBLANK($M28)=TRUE,$G28=BD!$B$10),"Captura destino",IF(AND(ISBLANK($L28)=TRUE,ISBLANK($M28)=FALSE,$G28=BD!$B$10),"captura origen","")))</f>
        <v/>
      </c>
      <c r="O28" s="97" t="s">
        <v>232</v>
      </c>
      <c r="P28" s="98" t="s">
        <v>630</v>
      </c>
      <c r="Q28" s="97" t="s">
        <v>316</v>
      </c>
      <c r="R28" s="94" t="str">
        <f t="shared" si="1"/>
        <v/>
      </c>
      <c r="S28" s="118"/>
    </row>
    <row r="29" spans="1:19" ht="36" customHeight="1" x14ac:dyDescent="0.2">
      <c r="A29" s="35">
        <f t="shared" si="0"/>
        <v>27</v>
      </c>
      <c r="B29" s="42">
        <v>44227</v>
      </c>
      <c r="C29" s="34" t="s">
        <v>361</v>
      </c>
      <c r="D29" s="34">
        <v>3</v>
      </c>
      <c r="E29" s="36" t="s">
        <v>629</v>
      </c>
      <c r="F29" s="36" t="s">
        <v>385</v>
      </c>
      <c r="G29" s="48" t="s">
        <v>50</v>
      </c>
      <c r="H29" s="37">
        <v>1200</v>
      </c>
      <c r="I29" s="149" t="s">
        <v>388</v>
      </c>
      <c r="J29" s="45" t="s">
        <v>354</v>
      </c>
      <c r="K29" s="39" t="str">
        <f>IF(AND(ISBLANK($J29)=TRUE,$G29=BD!$B$2),"captura beneficiario",IF(AND(ISBLANK($J29)=TRUE,$G29=BD!$B$8),"Si es más de cinco Indica solo cantidad de beneficiarios",IF(AND(ISBLANK($J29)=TRUE,$G29=BD!$B$9),"Si es más de cinco Indica solo cantidad de beneficiarios",IF(AND(ISBLANK($J29)=TRUE,$G29=BD!$B$10),"Si es más de cinco Indica solo cantidad de beneficiarios",""))))</f>
        <v/>
      </c>
      <c r="L29" s="45"/>
      <c r="M29" s="45"/>
      <c r="N29" s="39" t="str">
        <f>IF(AND(ISBLANK($L29)=TRUE,ISBLANK($M29)=TRUE,$G29=BD!$B$10),"captura origen-destino",IF(AND(ISBLANK($L29)=FALSE,ISBLANK($M29)=TRUE,$G29=BD!$B$10),"Captura destino",IF(AND(ISBLANK($L29)=TRUE,ISBLANK($M29)=FALSE,$G29=BD!$B$10),"captura origen","")))</f>
        <v/>
      </c>
      <c r="O29" s="51" t="s">
        <v>232</v>
      </c>
      <c r="P29" s="52" t="s">
        <v>630</v>
      </c>
      <c r="Q29" s="51" t="s">
        <v>316</v>
      </c>
      <c r="R29" s="39" t="str">
        <f t="shared" si="1"/>
        <v/>
      </c>
      <c r="S29" s="118"/>
    </row>
    <row r="30" spans="1:19" ht="36" customHeight="1" x14ac:dyDescent="0.2">
      <c r="A30" s="89">
        <f t="shared" si="0"/>
        <v>28</v>
      </c>
      <c r="B30" s="90">
        <v>44228</v>
      </c>
      <c r="C30" s="91" t="s">
        <v>312</v>
      </c>
      <c r="D30" s="91" t="s">
        <v>389</v>
      </c>
      <c r="E30" s="92" t="s">
        <v>390</v>
      </c>
      <c r="F30" s="92" t="s">
        <v>391</v>
      </c>
      <c r="G30" s="93" t="s">
        <v>155</v>
      </c>
      <c r="H30" s="95">
        <v>4912.1000000000004</v>
      </c>
      <c r="I30" s="130"/>
      <c r="J30" s="96" t="s">
        <v>162</v>
      </c>
      <c r="K30" s="94" t="str">
        <f>IF(AND(ISBLANK($J30)=TRUE,$G30=BD!$B$2),"captura beneficiario",IF(AND(ISBLANK($J30)=TRUE,$G30=BD!$B$8),"Si es más de cinco Indica solo cantidad de beneficiarios",IF(AND(ISBLANK($J30)=TRUE,$G30=BD!$B$9),"Si es más de cinco Indica solo cantidad de beneficiarios",IF(AND(ISBLANK($J30)=TRUE,$G30=BD!$B$10),"Si es más de cinco Indica solo cantidad de beneficiarios",""))))</f>
        <v/>
      </c>
      <c r="L30" s="96"/>
      <c r="M30" s="96"/>
      <c r="N30" s="94" t="str">
        <f>IF(AND(ISBLANK($L30)=TRUE,ISBLANK($M30)=TRUE,$G30=BD!$B$10),"captura origen-destino",IF(AND(ISBLANK($L30)=FALSE,ISBLANK($M30)=TRUE,$G30=BD!$B$10),"Captura destino",IF(AND(ISBLANK($L30)=TRUE,ISBLANK($M30)=FALSE,$G30=BD!$B$10),"captura origen","")))</f>
        <v/>
      </c>
      <c r="O30" s="97"/>
      <c r="P30" s="98"/>
      <c r="Q30" s="97"/>
      <c r="R30" s="94" t="str">
        <f t="shared" si="1"/>
        <v/>
      </c>
      <c r="S30" s="118"/>
    </row>
    <row r="31" spans="1:19" ht="36" customHeight="1" x14ac:dyDescent="0.2">
      <c r="A31" s="35">
        <f t="shared" si="0"/>
        <v>29</v>
      </c>
      <c r="B31" s="42">
        <v>44228</v>
      </c>
      <c r="C31" s="34" t="s">
        <v>312</v>
      </c>
      <c r="D31" s="34" t="s">
        <v>392</v>
      </c>
      <c r="E31" s="36" t="s">
        <v>390</v>
      </c>
      <c r="F31" s="36" t="s">
        <v>393</v>
      </c>
      <c r="G31" s="48" t="s">
        <v>155</v>
      </c>
      <c r="H31" s="37">
        <v>558</v>
      </c>
      <c r="I31" s="131"/>
      <c r="J31" s="45" t="s">
        <v>162</v>
      </c>
      <c r="K31" s="39" t="str">
        <f>IF(AND(ISBLANK($J31)=TRUE,$G31=BD!$B$2),"captura beneficiario",IF(AND(ISBLANK($J31)=TRUE,$G31=BD!$B$8),"Si es más de cinco Indica solo cantidad de beneficiarios",IF(AND(ISBLANK($J31)=TRUE,$G31=BD!$B$9),"Si es más de cinco Indica solo cantidad de beneficiarios",IF(AND(ISBLANK($J31)=TRUE,$G31=BD!$B$10),"Si es más de cinco Indica solo cantidad de beneficiarios",""))))</f>
        <v/>
      </c>
      <c r="L31" s="45"/>
      <c r="M31" s="45"/>
      <c r="N31" s="39" t="str">
        <f>IF(AND(ISBLANK($L31)=TRUE,ISBLANK($M31)=TRUE,$G31=BD!$B$10),"captura origen-destino",IF(AND(ISBLANK($L31)=FALSE,ISBLANK($M31)=TRUE,$G31=BD!$B$10),"Captura destino",IF(AND(ISBLANK($L31)=TRUE,ISBLANK($M31)=FALSE,$G31=BD!$B$10),"captura origen","")))</f>
        <v/>
      </c>
      <c r="O31" s="51"/>
      <c r="P31" s="52"/>
      <c r="Q31" s="51"/>
      <c r="R31" s="39" t="str">
        <f t="shared" si="1"/>
        <v/>
      </c>
      <c r="S31" s="118"/>
    </row>
    <row r="32" spans="1:19" ht="36" customHeight="1" x14ac:dyDescent="0.2">
      <c r="A32" s="89">
        <f t="shared" si="0"/>
        <v>30</v>
      </c>
      <c r="B32" s="90">
        <v>44229</v>
      </c>
      <c r="C32" s="91" t="s">
        <v>312</v>
      </c>
      <c r="D32" s="91" t="s">
        <v>394</v>
      </c>
      <c r="E32" s="92" t="s">
        <v>325</v>
      </c>
      <c r="F32" s="92" t="s">
        <v>395</v>
      </c>
      <c r="G32" s="93" t="s">
        <v>50</v>
      </c>
      <c r="H32" s="95">
        <v>270</v>
      </c>
      <c r="I32" s="130" t="s">
        <v>631</v>
      </c>
      <c r="J32" s="96" t="s">
        <v>396</v>
      </c>
      <c r="K32" s="94" t="str">
        <f>IF(AND(ISBLANK($J32)=TRUE,$G32=BD!$B$2),"captura beneficiario",IF(AND(ISBLANK($J32)=TRUE,$G32=BD!$B$8),"Si es más de cinco Indica solo cantidad de beneficiarios",IF(AND(ISBLANK($J32)=TRUE,$G32=BD!$B$9),"Si es más de cinco Indica solo cantidad de beneficiarios",IF(AND(ISBLANK($J32)=TRUE,$G32=BD!$B$10),"Si es más de cinco Indica solo cantidad de beneficiarios",""))))</f>
        <v/>
      </c>
      <c r="L32" s="96"/>
      <c r="M32" s="96"/>
      <c r="N32" s="94" t="str">
        <f>IF(AND(ISBLANK($L32)=TRUE,ISBLANK($M32)=TRUE,$G32=BD!$B$10),"captura origen-destino",IF(AND(ISBLANK($L32)=FALSE,ISBLANK($M32)=TRUE,$G32=BD!$B$10),"Captura destino",IF(AND(ISBLANK($L32)=TRUE,ISBLANK($M32)=FALSE,$G32=BD!$B$10),"captura origen","")))</f>
        <v/>
      </c>
      <c r="O32" s="97" t="s">
        <v>255</v>
      </c>
      <c r="P32" s="98">
        <v>44228</v>
      </c>
      <c r="Q32" s="97" t="s">
        <v>321</v>
      </c>
      <c r="R32" s="94" t="str">
        <f t="shared" si="1"/>
        <v/>
      </c>
      <c r="S32" s="118"/>
    </row>
    <row r="33" spans="1:19" ht="36" customHeight="1" x14ac:dyDescent="0.2">
      <c r="A33" s="35">
        <f t="shared" si="0"/>
        <v>31</v>
      </c>
      <c r="B33" s="42">
        <v>44236</v>
      </c>
      <c r="C33" s="34" t="s">
        <v>312</v>
      </c>
      <c r="D33" s="34" t="s">
        <v>397</v>
      </c>
      <c r="E33" s="36" t="s">
        <v>325</v>
      </c>
      <c r="F33" s="36" t="s">
        <v>395</v>
      </c>
      <c r="G33" s="48" t="s">
        <v>50</v>
      </c>
      <c r="H33" s="37">
        <v>360</v>
      </c>
      <c r="I33" s="131"/>
      <c r="J33" s="45" t="s">
        <v>396</v>
      </c>
      <c r="K33" s="39" t="str">
        <f>IF(AND(ISBLANK($J33)=TRUE,$G33=BD!$B$2),"captura beneficiario",IF(AND(ISBLANK($J33)=TRUE,$G33=BD!$B$8),"Si es más de cinco Indica solo cantidad de beneficiarios",IF(AND(ISBLANK($J33)=TRUE,$G33=BD!$B$9),"Si es más de cinco Indica solo cantidad de beneficiarios",IF(AND(ISBLANK($J33)=TRUE,$G33=BD!$B$10),"Si es más de cinco Indica solo cantidad de beneficiarios",""))))</f>
        <v/>
      </c>
      <c r="L33" s="45"/>
      <c r="M33" s="45"/>
      <c r="N33" s="39" t="str">
        <f>IF(AND(ISBLANK($L33)=TRUE,ISBLANK($M33)=TRUE,$G33=BD!$B$10),"captura origen-destino",IF(AND(ISBLANK($L33)=FALSE,ISBLANK($M33)=TRUE,$G33=BD!$B$10),"Captura destino",IF(AND(ISBLANK($L33)=TRUE,ISBLANK($M33)=FALSE,$G33=BD!$B$10),"captura origen","")))</f>
        <v/>
      </c>
      <c r="O33" s="51" t="s">
        <v>255</v>
      </c>
      <c r="P33" s="52">
        <v>44235</v>
      </c>
      <c r="Q33" s="51" t="s">
        <v>321</v>
      </c>
      <c r="R33" s="39" t="str">
        <f t="shared" si="1"/>
        <v/>
      </c>
      <c r="S33" s="118"/>
    </row>
    <row r="34" spans="1:19" ht="36" customHeight="1" x14ac:dyDescent="0.2">
      <c r="A34" s="89">
        <f t="shared" si="0"/>
        <v>32</v>
      </c>
      <c r="B34" s="90">
        <v>44238</v>
      </c>
      <c r="C34" s="91" t="s">
        <v>312</v>
      </c>
      <c r="D34" s="91" t="s">
        <v>398</v>
      </c>
      <c r="E34" s="92" t="s">
        <v>318</v>
      </c>
      <c r="F34" s="92" t="s">
        <v>319</v>
      </c>
      <c r="G34" s="93" t="s">
        <v>10</v>
      </c>
      <c r="H34" s="95">
        <v>1000</v>
      </c>
      <c r="I34" s="130" t="s">
        <v>402</v>
      </c>
      <c r="J34" s="96" t="s">
        <v>320</v>
      </c>
      <c r="K34" s="94" t="str">
        <f>IF(AND(ISBLANK($J34)=TRUE,$G34=BD!$B$2),"captura beneficiario",IF(AND(ISBLANK($J34)=TRUE,$G34=BD!$B$8),"Si es más de cinco Indica solo cantidad de beneficiarios",IF(AND(ISBLANK($J34)=TRUE,$G34=BD!$B$9),"Si es más de cinco Indica solo cantidad de beneficiarios",IF(AND(ISBLANK($J34)=TRUE,$G34=BD!$B$10),"Si es más de cinco Indica solo cantidad de beneficiarios",""))))</f>
        <v/>
      </c>
      <c r="L34" s="96" t="s">
        <v>321</v>
      </c>
      <c r="M34" s="96" t="s">
        <v>316</v>
      </c>
      <c r="N34" s="94" t="str">
        <f>IF(AND(ISBLANK($L34)=TRUE,ISBLANK($M34)=TRUE,$G34=BD!$B$10),"captura origen-destino",IF(AND(ISBLANK($L34)=FALSE,ISBLANK($M34)=TRUE,$G34=BD!$B$10),"Captura destino",IF(AND(ISBLANK($L34)=TRUE,ISBLANK($M34)=FALSE,$G34=BD!$B$10),"captura origen","")))</f>
        <v/>
      </c>
      <c r="O34" s="97" t="s">
        <v>248</v>
      </c>
      <c r="P34" s="98" t="s">
        <v>399</v>
      </c>
      <c r="Q34" s="97" t="s">
        <v>422</v>
      </c>
      <c r="R34" s="94" t="str">
        <f t="shared" si="1"/>
        <v/>
      </c>
      <c r="S34" s="118"/>
    </row>
    <row r="35" spans="1:19" ht="36" customHeight="1" x14ac:dyDescent="0.2">
      <c r="A35" s="35">
        <f t="shared" si="0"/>
        <v>33</v>
      </c>
      <c r="B35" s="42">
        <v>44238</v>
      </c>
      <c r="C35" s="34" t="s">
        <v>312</v>
      </c>
      <c r="D35" s="34" t="s">
        <v>400</v>
      </c>
      <c r="E35" s="36" t="s">
        <v>331</v>
      </c>
      <c r="F35" s="36" t="s">
        <v>401</v>
      </c>
      <c r="G35" s="48" t="s">
        <v>10</v>
      </c>
      <c r="H35" s="37">
        <v>1000</v>
      </c>
      <c r="I35" s="131" t="s">
        <v>402</v>
      </c>
      <c r="J35" s="45" t="s">
        <v>320</v>
      </c>
      <c r="K35" s="39" t="str">
        <f>IF(AND(ISBLANK($J35)=TRUE,$G35=BD!$B$2),"captura beneficiario",IF(AND(ISBLANK($J35)=TRUE,$G35=BD!$B$8),"Si es más de cinco Indica solo cantidad de beneficiarios",IF(AND(ISBLANK($J35)=TRUE,$G35=BD!$B$9),"Si es más de cinco Indica solo cantidad de beneficiarios",IF(AND(ISBLANK($J35)=TRUE,$G35=BD!$B$10),"Si es más de cinco Indica solo cantidad de beneficiarios",""))))</f>
        <v/>
      </c>
      <c r="L35" s="45" t="s">
        <v>321</v>
      </c>
      <c r="M35" s="45" t="s">
        <v>316</v>
      </c>
      <c r="N35" s="39" t="str">
        <f>IF(AND(ISBLANK($L35)=TRUE,ISBLANK($M35)=TRUE,$G35=BD!$B$10),"captura origen-destino",IF(AND(ISBLANK($L35)=FALSE,ISBLANK($M35)=TRUE,$G35=BD!$B$10),"Captura destino",IF(AND(ISBLANK($L35)=TRUE,ISBLANK($M35)=FALSE,$G35=BD!$B$10),"captura origen","")))</f>
        <v/>
      </c>
      <c r="O35" s="51" t="s">
        <v>248</v>
      </c>
      <c r="P35" s="52" t="s">
        <v>399</v>
      </c>
      <c r="Q35" s="51" t="s">
        <v>422</v>
      </c>
      <c r="R35" s="39" t="str">
        <f t="shared" si="1"/>
        <v/>
      </c>
      <c r="S35" s="118"/>
    </row>
    <row r="36" spans="1:19" ht="36" customHeight="1" x14ac:dyDescent="0.2">
      <c r="A36" s="89">
        <f t="shared" si="0"/>
        <v>34</v>
      </c>
      <c r="B36" s="90">
        <v>44238</v>
      </c>
      <c r="C36" s="91" t="s">
        <v>312</v>
      </c>
      <c r="D36" s="91" t="s">
        <v>403</v>
      </c>
      <c r="E36" s="92" t="s">
        <v>404</v>
      </c>
      <c r="F36" s="92" t="s">
        <v>405</v>
      </c>
      <c r="G36" s="93" t="s">
        <v>156</v>
      </c>
      <c r="H36" s="95">
        <v>10000</v>
      </c>
      <c r="I36" s="130" t="s">
        <v>406</v>
      </c>
      <c r="J36" s="96"/>
      <c r="K36" s="94" t="str">
        <f>IF(AND(ISBLANK($J36)=TRUE,$G36=BD!$B$2),"captura beneficiario",IF(AND(ISBLANK($J36)=TRUE,$G36=BD!$B$8),"Si es más de cinco Indica solo cantidad de beneficiarios",IF(AND(ISBLANK($J36)=TRUE,$G36=BD!$B$9),"Si es más de cinco Indica solo cantidad de beneficiarios",IF(AND(ISBLANK($J36)=TRUE,$G36=BD!$B$10),"Si es más de cinco Indica solo cantidad de beneficiarios",""))))</f>
        <v/>
      </c>
      <c r="L36" s="96"/>
      <c r="M36" s="96"/>
      <c r="N36" s="94" t="str">
        <f>IF(AND(ISBLANK($L36)=TRUE,ISBLANK($M36)=TRUE,$G36=BD!$B$10),"captura origen-destino",IF(AND(ISBLANK($L36)=FALSE,ISBLANK($M36)=TRUE,$G36=BD!$B$10),"Captura destino",IF(AND(ISBLANK($L36)=TRUE,ISBLANK($M36)=FALSE,$G36=BD!$B$10),"captura origen","")))</f>
        <v/>
      </c>
      <c r="O36" s="97"/>
      <c r="P36" s="98"/>
      <c r="Q36" s="97"/>
      <c r="R36" s="94" t="str">
        <f t="shared" si="1"/>
        <v/>
      </c>
      <c r="S36" s="118"/>
    </row>
    <row r="37" spans="1:19" ht="36" customHeight="1" x14ac:dyDescent="0.2">
      <c r="A37" s="35">
        <f t="shared" si="0"/>
        <v>35</v>
      </c>
      <c r="B37" s="42">
        <v>44239</v>
      </c>
      <c r="C37" s="34" t="s">
        <v>410</v>
      </c>
      <c r="D37" s="34">
        <v>9</v>
      </c>
      <c r="E37" s="36" t="s">
        <v>629</v>
      </c>
      <c r="F37" s="36" t="s">
        <v>408</v>
      </c>
      <c r="G37" s="48" t="s">
        <v>10</v>
      </c>
      <c r="H37" s="37">
        <v>500</v>
      </c>
      <c r="I37" s="131" t="s">
        <v>632</v>
      </c>
      <c r="J37" s="45" t="s">
        <v>407</v>
      </c>
      <c r="K37" s="39" t="str">
        <f>IF(AND(ISBLANK($J37)=TRUE,$G37=BD!$B$2),"captura beneficiario",IF(AND(ISBLANK($J37)=TRUE,$G37=BD!$B$8),"Si es más de cinco Indica solo cantidad de beneficiarios",IF(AND(ISBLANK($J37)=TRUE,$G37=BD!$B$9),"Si es más de cinco Indica solo cantidad de beneficiarios",IF(AND(ISBLANK($J37)=TRUE,$G37=BD!$B$10),"Si es más de cinco Indica solo cantidad de beneficiarios",""))))</f>
        <v/>
      </c>
      <c r="L37" s="45" t="s">
        <v>409</v>
      </c>
      <c r="M37" s="45" t="s">
        <v>316</v>
      </c>
      <c r="N37" s="39" t="str">
        <f>IF(AND(ISBLANK($L37)=TRUE,ISBLANK($M37)=TRUE,$G37=BD!$B$10),"captura origen-destino",IF(AND(ISBLANK($L37)=FALSE,ISBLANK($M37)=TRUE,$G37=BD!$B$10),"Captura destino",IF(AND(ISBLANK($L37)=TRUE,ISBLANK($M37)=FALSE,$G37=BD!$B$10),"captura origen","")))</f>
        <v/>
      </c>
      <c r="O37" s="51" t="s">
        <v>248</v>
      </c>
      <c r="P37" s="52">
        <v>44239</v>
      </c>
      <c r="Q37" s="51" t="s">
        <v>316</v>
      </c>
      <c r="R37" s="39" t="str">
        <f t="shared" si="1"/>
        <v/>
      </c>
      <c r="S37" s="118"/>
    </row>
    <row r="38" spans="1:19" ht="36" customHeight="1" x14ac:dyDescent="0.2">
      <c r="A38" s="89">
        <f t="shared" si="0"/>
        <v>36</v>
      </c>
      <c r="B38" s="90">
        <v>44239</v>
      </c>
      <c r="C38" s="91" t="s">
        <v>410</v>
      </c>
      <c r="D38" s="91">
        <v>12</v>
      </c>
      <c r="E38" s="92" t="s">
        <v>629</v>
      </c>
      <c r="F38" s="92" t="s">
        <v>411</v>
      </c>
      <c r="G38" s="93" t="s">
        <v>10</v>
      </c>
      <c r="H38" s="95">
        <v>300</v>
      </c>
      <c r="I38" s="130" t="s">
        <v>633</v>
      </c>
      <c r="J38" s="96" t="s">
        <v>459</v>
      </c>
      <c r="K38" s="94" t="str">
        <f>IF(AND(ISBLANK($J38)=TRUE,$G38=BD!$B$2),"captura beneficiario",IF(AND(ISBLANK($J38)=TRUE,$G38=BD!$B$8),"Si es más de cinco Indica solo cantidad de beneficiarios",IF(AND(ISBLANK($J38)=TRUE,$G38=BD!$B$9),"Si es más de cinco Indica solo cantidad de beneficiarios",IF(AND(ISBLANK($J38)=TRUE,$G38=BD!$B$10),"Si es más de cinco Indica solo cantidad de beneficiarios",""))))</f>
        <v/>
      </c>
      <c r="L38" s="96" t="s">
        <v>316</v>
      </c>
      <c r="M38" s="96" t="s">
        <v>412</v>
      </c>
      <c r="N38" s="94" t="str">
        <f>IF(AND(ISBLANK($L38)=TRUE,ISBLANK($M38)=TRUE,$G38=BD!$B$10),"captura origen-destino",IF(AND(ISBLANK($L38)=FALSE,ISBLANK($M38)=TRUE,$G38=BD!$B$10),"Captura destino",IF(AND(ISBLANK($L38)=TRUE,ISBLANK($M38)=FALSE,$G38=BD!$B$10),"captura origen","")))</f>
        <v/>
      </c>
      <c r="O38" s="97" t="s">
        <v>248</v>
      </c>
      <c r="P38" s="98">
        <v>44239</v>
      </c>
      <c r="Q38" s="97" t="s">
        <v>421</v>
      </c>
      <c r="R38" s="94" t="str">
        <f t="shared" si="1"/>
        <v/>
      </c>
      <c r="S38" s="118"/>
    </row>
    <row r="39" spans="1:19" ht="36" customHeight="1" x14ac:dyDescent="0.2">
      <c r="A39" s="35">
        <f t="shared" si="0"/>
        <v>37</v>
      </c>
      <c r="B39" s="42">
        <v>44239</v>
      </c>
      <c r="C39" s="34" t="s">
        <v>312</v>
      </c>
      <c r="D39" s="34" t="s">
        <v>413</v>
      </c>
      <c r="E39" s="36" t="s">
        <v>331</v>
      </c>
      <c r="F39" s="36" t="s">
        <v>414</v>
      </c>
      <c r="G39" s="48" t="s">
        <v>10</v>
      </c>
      <c r="H39" s="37">
        <v>2000</v>
      </c>
      <c r="I39" s="131" t="s">
        <v>415</v>
      </c>
      <c r="J39" s="45" t="s">
        <v>320</v>
      </c>
      <c r="K39" s="39" t="str">
        <f>IF(AND(ISBLANK($J39)=TRUE,$G39=BD!$B$2),"captura beneficiario",IF(AND(ISBLANK($J39)=TRUE,$G39=BD!$B$8),"Si es más de cinco Indica solo cantidad de beneficiarios",IF(AND(ISBLANK($J39)=TRUE,$G39=BD!$B$9),"Si es más de cinco Indica solo cantidad de beneficiarios",IF(AND(ISBLANK($J39)=TRUE,$G39=BD!$B$10),"Si es más de cinco Indica solo cantidad de beneficiarios",""))))</f>
        <v/>
      </c>
      <c r="L39" s="45" t="s">
        <v>321</v>
      </c>
      <c r="M39" s="45" t="s">
        <v>316</v>
      </c>
      <c r="N39" s="39" t="str">
        <f>IF(AND(ISBLANK($L39)=TRUE,ISBLANK($M39)=TRUE,$G39=BD!$B$10),"captura origen-destino",IF(AND(ISBLANK($L39)=FALSE,ISBLANK($M39)=TRUE,$G39=BD!$B$10),"Captura destino",IF(AND(ISBLANK($L39)=TRUE,ISBLANK($M39)=FALSE,$G39=BD!$B$10),"captura origen","")))</f>
        <v/>
      </c>
      <c r="O39" s="51" t="s">
        <v>248</v>
      </c>
      <c r="P39" s="52">
        <v>44239</v>
      </c>
      <c r="Q39" s="51" t="s">
        <v>421</v>
      </c>
      <c r="R39" s="39" t="str">
        <f t="shared" si="1"/>
        <v/>
      </c>
      <c r="S39" s="118"/>
    </row>
    <row r="40" spans="1:19" ht="36" customHeight="1" x14ac:dyDescent="0.2">
      <c r="A40" s="89">
        <f t="shared" si="0"/>
        <v>38</v>
      </c>
      <c r="B40" s="90">
        <v>44239</v>
      </c>
      <c r="C40" s="91" t="s">
        <v>365</v>
      </c>
      <c r="D40" s="91">
        <v>10</v>
      </c>
      <c r="E40" s="92" t="s">
        <v>629</v>
      </c>
      <c r="F40" s="92" t="s">
        <v>416</v>
      </c>
      <c r="G40" s="93" t="s">
        <v>9</v>
      </c>
      <c r="H40" s="95">
        <v>1800</v>
      </c>
      <c r="I40" s="130" t="s">
        <v>634</v>
      </c>
      <c r="J40" s="96" t="s">
        <v>433</v>
      </c>
      <c r="K40" s="94" t="str">
        <f>IF(AND(ISBLANK($J40)=TRUE,$G40=BD!$B$2),"captura beneficiario",IF(AND(ISBLANK($J40)=TRUE,$G40=BD!$B$8),"Si es más de cinco Indica solo cantidad de beneficiarios",IF(AND(ISBLANK($J40)=TRUE,$G40=BD!$B$9),"Si es más de cinco Indica solo cantidad de beneficiarios",IF(AND(ISBLANK($J40)=TRUE,$G40=BD!$B$10),"Si es más de cinco Indica solo cantidad de beneficiarios",""))))</f>
        <v/>
      </c>
      <c r="L40" s="96"/>
      <c r="M40" s="96"/>
      <c r="N40" s="94" t="str">
        <f>IF(AND(ISBLANK($L40)=TRUE,ISBLANK($M40)=TRUE,$G40=BD!$B$10),"captura origen-destino",IF(AND(ISBLANK($L40)=FALSE,ISBLANK($M40)=TRUE,$G40=BD!$B$10),"Captura destino",IF(AND(ISBLANK($L40)=TRUE,ISBLANK($M40)=FALSE,$G40=BD!$B$10),"captura origen","")))</f>
        <v/>
      </c>
      <c r="O40" s="97" t="s">
        <v>248</v>
      </c>
      <c r="P40" s="98">
        <v>44239</v>
      </c>
      <c r="Q40" s="97" t="s">
        <v>421</v>
      </c>
      <c r="R40" s="94" t="str">
        <f t="shared" si="1"/>
        <v/>
      </c>
      <c r="S40" s="118"/>
    </row>
    <row r="41" spans="1:19" ht="36" customHeight="1" x14ac:dyDescent="0.2">
      <c r="A41" s="35">
        <f t="shared" si="0"/>
        <v>39</v>
      </c>
      <c r="B41" s="42">
        <v>44239</v>
      </c>
      <c r="C41" s="34" t="s">
        <v>312</v>
      </c>
      <c r="D41" s="34" t="s">
        <v>418</v>
      </c>
      <c r="E41" s="36" t="s">
        <v>419</v>
      </c>
      <c r="F41" s="36" t="s">
        <v>420</v>
      </c>
      <c r="G41" s="48" t="s">
        <v>50</v>
      </c>
      <c r="H41" s="37">
        <v>6450.01</v>
      </c>
      <c r="I41" s="131" t="s">
        <v>415</v>
      </c>
      <c r="J41" s="45">
        <v>46</v>
      </c>
      <c r="K41" s="39" t="str">
        <f>IF(AND(ISBLANK($J41)=TRUE,$G41=BD!$B$2),"captura beneficiario",IF(AND(ISBLANK($J41)=TRUE,$G41=BD!$B$8),"Si es más de cinco Indica solo cantidad de beneficiarios",IF(AND(ISBLANK($J41)=TRUE,$G41=BD!$B$9),"Si es más de cinco Indica solo cantidad de beneficiarios",IF(AND(ISBLANK($J41)=TRUE,$G41=BD!$B$10),"Si es más de cinco Indica solo cantidad de beneficiarios",""))))</f>
        <v/>
      </c>
      <c r="L41" s="45"/>
      <c r="M41" s="45"/>
      <c r="N41" s="39" t="str">
        <f>IF(AND(ISBLANK($L41)=TRUE,ISBLANK($M41)=TRUE,$G41=BD!$B$10),"captura origen-destino",IF(AND(ISBLANK($L41)=FALSE,ISBLANK($M41)=TRUE,$G41=BD!$B$10),"Captura destino",IF(AND(ISBLANK($L41)=TRUE,ISBLANK($M41)=FALSE,$G41=BD!$B$10),"captura origen","")))</f>
        <v/>
      </c>
      <c r="O41" s="51" t="s">
        <v>248</v>
      </c>
      <c r="P41" s="52">
        <v>44239</v>
      </c>
      <c r="Q41" s="51" t="s">
        <v>421</v>
      </c>
      <c r="R41" s="39" t="str">
        <f t="shared" si="1"/>
        <v/>
      </c>
      <c r="S41" s="118"/>
    </row>
    <row r="42" spans="1:19" ht="36" customHeight="1" x14ac:dyDescent="0.2">
      <c r="A42" s="89">
        <f t="shared" si="0"/>
        <v>40</v>
      </c>
      <c r="B42" s="42">
        <v>44347</v>
      </c>
      <c r="C42" s="91" t="s">
        <v>312</v>
      </c>
      <c r="D42" s="91" t="s">
        <v>620</v>
      </c>
      <c r="E42" s="92" t="s">
        <v>621</v>
      </c>
      <c r="F42" s="92" t="s">
        <v>622</v>
      </c>
      <c r="G42" s="93" t="s">
        <v>10</v>
      </c>
      <c r="H42" s="95">
        <v>1003.37</v>
      </c>
      <c r="I42" s="130" t="s">
        <v>635</v>
      </c>
      <c r="J42" s="96" t="s">
        <v>604</v>
      </c>
      <c r="K42" s="94" t="str">
        <f>IF(AND(ISBLANK($J42)=TRUE,$G42=BD!$B$2),"captura beneficiario",IF(AND(ISBLANK($J42)=TRUE,$G42=BD!$B$8),"Si es más de cinco Indica solo cantidad de beneficiarios",IF(AND(ISBLANK($J42)=TRUE,$G42=BD!$B$9),"Si es más de cinco Indica solo cantidad de beneficiarios",IF(AND(ISBLANK($J42)=TRUE,$G42=BD!$B$10),"Si es más de cinco Indica solo cantidad de beneficiarios",""))))</f>
        <v/>
      </c>
      <c r="L42" s="96" t="s">
        <v>321</v>
      </c>
      <c r="M42" s="96" t="s">
        <v>619</v>
      </c>
      <c r="N42" s="94" t="str">
        <f>IF(AND(ISBLANK($L42)=TRUE,ISBLANK($M42)=TRUE,$G42=BD!$B$10),"captura origen-destino",IF(AND(ISBLANK($L42)=FALSE,ISBLANK($M42)=TRUE,$G42=BD!$B$10),"Captura destino",IF(AND(ISBLANK($L42)=TRUE,ISBLANK($M42)=FALSE,$G42=BD!$B$10),"captura origen","")))</f>
        <v/>
      </c>
      <c r="O42" s="97" t="s">
        <v>244</v>
      </c>
      <c r="P42" s="98" t="s">
        <v>559</v>
      </c>
      <c r="Q42" s="97" t="s">
        <v>316</v>
      </c>
      <c r="R42" s="94" t="str">
        <f t="shared" si="1"/>
        <v/>
      </c>
      <c r="S42" s="118"/>
    </row>
    <row r="43" spans="1:19" ht="36" customHeight="1" x14ac:dyDescent="0.2">
      <c r="A43" s="35">
        <f t="shared" si="0"/>
        <v>41</v>
      </c>
      <c r="B43" s="42">
        <v>44246</v>
      </c>
      <c r="C43" s="34" t="s">
        <v>312</v>
      </c>
      <c r="D43" s="34" t="s">
        <v>423</v>
      </c>
      <c r="E43" s="36" t="s">
        <v>328</v>
      </c>
      <c r="F43" s="36" t="s">
        <v>424</v>
      </c>
      <c r="G43" s="48" t="s">
        <v>50</v>
      </c>
      <c r="H43" s="37">
        <v>663.52</v>
      </c>
      <c r="I43" s="131"/>
      <c r="J43" s="45" t="s">
        <v>417</v>
      </c>
      <c r="K43" s="39" t="str">
        <f>IF(AND(ISBLANK($J43)=TRUE,$G43=BD!$B$2),"captura beneficiario",IF(AND(ISBLANK($J43)=TRUE,$G43=BD!$B$8),"Si es más de cinco Indica solo cantidad de beneficiarios",IF(AND(ISBLANK($J43)=TRUE,$G43=BD!$B$9),"Si es más de cinco Indica solo cantidad de beneficiarios",IF(AND(ISBLANK($J43)=TRUE,$G43=BD!$B$10),"Si es más de cinco Indica solo cantidad de beneficiarios",""))))</f>
        <v/>
      </c>
      <c r="L43" s="45"/>
      <c r="M43" s="45"/>
      <c r="N43" s="39" t="str">
        <f>IF(AND(ISBLANK($L43)=TRUE,ISBLANK($M43)=TRUE,$G43=BD!$B$10),"captura origen-destino",IF(AND(ISBLANK($L43)=FALSE,ISBLANK($M43)=TRUE,$G43=BD!$B$10),"Captura destino",IF(AND(ISBLANK($L43)=TRUE,ISBLANK($M43)=FALSE,$G43=BD!$B$10),"captura origen","")))</f>
        <v/>
      </c>
      <c r="O43" s="51" t="s">
        <v>248</v>
      </c>
      <c r="P43" s="52">
        <v>44240</v>
      </c>
      <c r="Q43" s="51" t="s">
        <v>316</v>
      </c>
      <c r="R43" s="39" t="str">
        <f t="shared" si="1"/>
        <v/>
      </c>
      <c r="S43" s="118"/>
    </row>
    <row r="44" spans="1:19" ht="36" customHeight="1" x14ac:dyDescent="0.2">
      <c r="A44" s="89">
        <f t="shared" si="0"/>
        <v>42</v>
      </c>
      <c r="B44" s="90">
        <v>44246</v>
      </c>
      <c r="C44" s="91" t="s">
        <v>312</v>
      </c>
      <c r="D44" s="91" t="s">
        <v>425</v>
      </c>
      <c r="E44" s="92" t="s">
        <v>334</v>
      </c>
      <c r="F44" s="92" t="s">
        <v>426</v>
      </c>
      <c r="G44" s="93" t="s">
        <v>50</v>
      </c>
      <c r="H44" s="95">
        <v>176.4</v>
      </c>
      <c r="I44" s="130" t="s">
        <v>427</v>
      </c>
      <c r="J44" s="96">
        <v>21</v>
      </c>
      <c r="K44" s="94" t="str">
        <f>IF(AND(ISBLANK($J44)=TRUE,$G44=BD!$B$2),"captura beneficiario",IF(AND(ISBLANK($J44)=TRUE,$G44=BD!$B$8),"Si es más de cinco Indica solo cantidad de beneficiarios",IF(AND(ISBLANK($J44)=TRUE,$G44=BD!$B$9),"Si es más de cinco Indica solo cantidad de beneficiarios",IF(AND(ISBLANK($J44)=TRUE,$G44=BD!$B$10),"Si es más de cinco Indica solo cantidad de beneficiarios",""))))</f>
        <v/>
      </c>
      <c r="L44" s="96"/>
      <c r="M44" s="96"/>
      <c r="N44" s="94" t="str">
        <f>IF(AND(ISBLANK($L44)=TRUE,ISBLANK($M44)=TRUE,$G44=BD!$B$10),"captura origen-destino",IF(AND(ISBLANK($L44)=FALSE,ISBLANK($M44)=TRUE,$G44=BD!$B$10),"Captura destino",IF(AND(ISBLANK($L44)=TRUE,ISBLANK($M44)=FALSE,$G44=BD!$B$10),"captura origen","")))</f>
        <v/>
      </c>
      <c r="O44" s="97" t="s">
        <v>248</v>
      </c>
      <c r="P44" s="98">
        <v>44246</v>
      </c>
      <c r="Q44" s="97" t="s">
        <v>428</v>
      </c>
      <c r="R44" s="94" t="str">
        <f t="shared" si="1"/>
        <v/>
      </c>
      <c r="S44" s="118"/>
    </row>
    <row r="45" spans="1:19" ht="36" customHeight="1" x14ac:dyDescent="0.2">
      <c r="A45" s="35">
        <f t="shared" si="0"/>
        <v>43</v>
      </c>
      <c r="B45" s="42">
        <v>44246</v>
      </c>
      <c r="C45" s="34" t="s">
        <v>410</v>
      </c>
      <c r="D45" s="34">
        <v>13</v>
      </c>
      <c r="E45" s="36" t="s">
        <v>629</v>
      </c>
      <c r="F45" s="36" t="s">
        <v>408</v>
      </c>
      <c r="G45" s="48" t="s">
        <v>10</v>
      </c>
      <c r="H45" s="37">
        <v>500</v>
      </c>
      <c r="I45" s="131"/>
      <c r="J45" s="45" t="s">
        <v>407</v>
      </c>
      <c r="K45" s="39" t="str">
        <f>IF(AND(ISBLANK($J45)=TRUE,$G45=BD!$B$2),"captura beneficiario",IF(AND(ISBLANK($J45)=TRUE,$G45=BD!$B$8),"Si es más de cinco Indica solo cantidad de beneficiarios",IF(AND(ISBLANK($J45)=TRUE,$G45=BD!$B$9),"Si es más de cinco Indica solo cantidad de beneficiarios",IF(AND(ISBLANK($J45)=TRUE,$G45=BD!$B$10),"Si es más de cinco Indica solo cantidad de beneficiarios",""))))</f>
        <v/>
      </c>
      <c r="L45" s="45" t="s">
        <v>409</v>
      </c>
      <c r="M45" s="45" t="s">
        <v>316</v>
      </c>
      <c r="N45" s="39" t="str">
        <f>IF(AND(ISBLANK($L45)=TRUE,ISBLANK($M45)=TRUE,$G45=BD!$B$10),"captura origen-destino",IF(AND(ISBLANK($L45)=FALSE,ISBLANK($M45)=TRUE,$G45=BD!$B$10),"Captura destino",IF(AND(ISBLANK($L45)=TRUE,ISBLANK($M45)=FALSE,$G45=BD!$B$10),"captura origen","")))</f>
        <v/>
      </c>
      <c r="O45" s="51" t="s">
        <v>248</v>
      </c>
      <c r="P45" s="52" t="s">
        <v>429</v>
      </c>
      <c r="Q45" s="51" t="s">
        <v>430</v>
      </c>
      <c r="R45" s="39" t="str">
        <f t="shared" si="1"/>
        <v/>
      </c>
      <c r="S45" s="118"/>
    </row>
    <row r="46" spans="1:19" ht="36" customHeight="1" x14ac:dyDescent="0.2">
      <c r="A46" s="89">
        <f t="shared" si="0"/>
        <v>44</v>
      </c>
      <c r="B46" s="90">
        <v>44246</v>
      </c>
      <c r="C46" s="91" t="s">
        <v>312</v>
      </c>
      <c r="D46" s="91" t="s">
        <v>431</v>
      </c>
      <c r="E46" s="92" t="s">
        <v>331</v>
      </c>
      <c r="F46" s="92" t="s">
        <v>432</v>
      </c>
      <c r="G46" s="93" t="s">
        <v>10</v>
      </c>
      <c r="H46" s="95">
        <v>2000</v>
      </c>
      <c r="I46" s="130"/>
      <c r="J46" s="96" t="s">
        <v>433</v>
      </c>
      <c r="K46" s="94" t="str">
        <f>IF(AND(ISBLANK($J46)=TRUE,$G46=BD!$B$2),"captura beneficiario",IF(AND(ISBLANK($J46)=TRUE,$G46=BD!$B$8),"Si es más de cinco Indica solo cantidad de beneficiarios",IF(AND(ISBLANK($J46)=TRUE,$G46=BD!$B$9),"Si es más de cinco Indica solo cantidad de beneficiarios",IF(AND(ISBLANK($J46)=TRUE,$G46=BD!$B$10),"Si es más de cinco Indica solo cantidad de beneficiarios",""))))</f>
        <v/>
      </c>
      <c r="L46" s="96" t="s">
        <v>321</v>
      </c>
      <c r="M46" s="96" t="s">
        <v>316</v>
      </c>
      <c r="N46" s="94" t="str">
        <f>IF(AND(ISBLANK($L46)=TRUE,ISBLANK($M46)=TRUE,$G46=BD!$B$10),"captura origen-destino",IF(AND(ISBLANK($L46)=FALSE,ISBLANK($M46)=TRUE,$G46=BD!$B$10),"Captura destino",IF(AND(ISBLANK($L46)=TRUE,ISBLANK($M46)=FALSE,$G46=BD!$B$10),"captura origen","")))</f>
        <v/>
      </c>
      <c r="O46" s="97" t="s">
        <v>248</v>
      </c>
      <c r="P46" s="98" t="s">
        <v>429</v>
      </c>
      <c r="Q46" s="97" t="s">
        <v>430</v>
      </c>
      <c r="R46" s="94" t="str">
        <f t="shared" si="1"/>
        <v/>
      </c>
      <c r="S46" s="118"/>
    </row>
    <row r="47" spans="1:19" ht="36" customHeight="1" x14ac:dyDescent="0.2">
      <c r="A47" s="35">
        <f t="shared" si="0"/>
        <v>45</v>
      </c>
      <c r="B47" s="42">
        <v>44246</v>
      </c>
      <c r="C47" s="34" t="s">
        <v>365</v>
      </c>
      <c r="D47" s="34">
        <v>14</v>
      </c>
      <c r="E47" s="36" t="s">
        <v>629</v>
      </c>
      <c r="F47" s="36" t="s">
        <v>434</v>
      </c>
      <c r="G47" s="48" t="s">
        <v>9</v>
      </c>
      <c r="H47" s="37">
        <v>1800</v>
      </c>
      <c r="I47" s="131" t="s">
        <v>634</v>
      </c>
      <c r="J47" s="45" t="s">
        <v>433</v>
      </c>
      <c r="K47" s="39" t="str">
        <f>IF(AND(ISBLANK($J47)=TRUE,$G47=BD!$B$2),"captura beneficiario",IF(AND(ISBLANK($J47)=TRUE,$G47=BD!$B$8),"Si es más de cinco Indica solo cantidad de beneficiarios",IF(AND(ISBLANK($J47)=TRUE,$G47=BD!$B$9),"Si es más de cinco Indica solo cantidad de beneficiarios",IF(AND(ISBLANK($J47)=TRUE,$G47=BD!$B$10),"Si es más de cinco Indica solo cantidad de beneficiarios",""))))</f>
        <v/>
      </c>
      <c r="L47" s="45"/>
      <c r="M47" s="45"/>
      <c r="N47" s="39" t="str">
        <f>IF(AND(ISBLANK($L47)=TRUE,ISBLANK($M47)=TRUE,$G47=BD!$B$10),"captura origen-destino",IF(AND(ISBLANK($L47)=FALSE,ISBLANK($M47)=TRUE,$G47=BD!$B$10),"Captura destino",IF(AND(ISBLANK($L47)=TRUE,ISBLANK($M47)=FALSE,$G47=BD!$B$10),"captura origen","")))</f>
        <v/>
      </c>
      <c r="O47" s="51" t="s">
        <v>248</v>
      </c>
      <c r="P47" s="52" t="s">
        <v>429</v>
      </c>
      <c r="Q47" s="51" t="s">
        <v>430</v>
      </c>
      <c r="R47" s="39" t="str">
        <f t="shared" si="1"/>
        <v/>
      </c>
      <c r="S47" s="118"/>
    </row>
    <row r="48" spans="1:19" ht="36" customHeight="1" x14ac:dyDescent="0.2">
      <c r="A48" s="89">
        <f t="shared" si="0"/>
        <v>46</v>
      </c>
      <c r="B48" s="90">
        <v>44246</v>
      </c>
      <c r="C48" s="91" t="s">
        <v>312</v>
      </c>
      <c r="D48" s="91" t="s">
        <v>435</v>
      </c>
      <c r="E48" s="92" t="s">
        <v>436</v>
      </c>
      <c r="F48" s="92" t="s">
        <v>437</v>
      </c>
      <c r="G48" s="93" t="s">
        <v>50</v>
      </c>
      <c r="H48" s="95">
        <v>4432</v>
      </c>
      <c r="I48" s="130" t="s">
        <v>427</v>
      </c>
      <c r="J48" s="96">
        <v>21</v>
      </c>
      <c r="K48" s="94" t="str">
        <f>IF(AND(ISBLANK($J48)=TRUE,$G48=BD!$B$2),"captura beneficiario",IF(AND(ISBLANK($J48)=TRUE,$G48=BD!$B$8),"Si es más de cinco Indica solo cantidad de beneficiarios",IF(AND(ISBLANK($J48)=TRUE,$G48=BD!$B$9),"Si es más de cinco Indica solo cantidad de beneficiarios",IF(AND(ISBLANK($J48)=TRUE,$G48=BD!$B$10),"Si es más de cinco Indica solo cantidad de beneficiarios",""))))</f>
        <v/>
      </c>
      <c r="L48" s="96"/>
      <c r="M48" s="96"/>
      <c r="N48" s="94" t="str">
        <f>IF(AND(ISBLANK($L48)=TRUE,ISBLANK($M48)=TRUE,$G48=BD!$B$10),"captura origen-destino",IF(AND(ISBLANK($L48)=FALSE,ISBLANK($M48)=TRUE,$G48=BD!$B$10),"Captura destino",IF(AND(ISBLANK($L48)=TRUE,ISBLANK($M48)=FALSE,$G48=BD!$B$10),"captura origen","")))</f>
        <v/>
      </c>
      <c r="O48" s="97" t="s">
        <v>248</v>
      </c>
      <c r="P48" s="98">
        <v>44246</v>
      </c>
      <c r="Q48" s="97" t="s">
        <v>428</v>
      </c>
      <c r="R48" s="94" t="str">
        <f t="shared" si="1"/>
        <v/>
      </c>
      <c r="S48" s="118"/>
    </row>
    <row r="49" spans="1:19" ht="36" customHeight="1" x14ac:dyDescent="0.2">
      <c r="A49" s="35">
        <f t="shared" si="0"/>
        <v>47</v>
      </c>
      <c r="B49" s="42">
        <v>44247</v>
      </c>
      <c r="C49" s="34" t="s">
        <v>312</v>
      </c>
      <c r="D49" s="34" t="s">
        <v>438</v>
      </c>
      <c r="E49" s="36" t="s">
        <v>419</v>
      </c>
      <c r="F49" s="36" t="s">
        <v>437</v>
      </c>
      <c r="G49" s="48" t="s">
        <v>50</v>
      </c>
      <c r="H49" s="37">
        <v>3860</v>
      </c>
      <c r="I49" s="131" t="s">
        <v>439</v>
      </c>
      <c r="J49" s="45">
        <v>20</v>
      </c>
      <c r="K49" s="39" t="str">
        <f>IF(AND(ISBLANK($J49)=TRUE,$G49=BD!$B$2),"captura beneficiario",IF(AND(ISBLANK($J49)=TRUE,$G49=BD!$B$8),"Si es más de cinco Indica solo cantidad de beneficiarios",IF(AND(ISBLANK($J49)=TRUE,$G49=BD!$B$9),"Si es más de cinco Indica solo cantidad de beneficiarios",IF(AND(ISBLANK($J49)=TRUE,$G49=BD!$B$10),"Si es más de cinco Indica solo cantidad de beneficiarios",""))))</f>
        <v/>
      </c>
      <c r="L49" s="45"/>
      <c r="M49" s="45"/>
      <c r="N49" s="39" t="str">
        <f>IF(AND(ISBLANK($L49)=TRUE,ISBLANK($M49)=TRUE,$G49=BD!$B$10),"captura origen-destino",IF(AND(ISBLANK($L49)=FALSE,ISBLANK($M49)=TRUE,$G49=BD!$B$10),"Captura destino",IF(AND(ISBLANK($L49)=TRUE,ISBLANK($M49)=FALSE,$G49=BD!$B$10),"captura origen","")))</f>
        <v/>
      </c>
      <c r="O49" s="51" t="s">
        <v>248</v>
      </c>
      <c r="P49" s="52">
        <v>44247</v>
      </c>
      <c r="Q49" s="51" t="s">
        <v>376</v>
      </c>
      <c r="R49" s="39" t="str">
        <f t="shared" si="1"/>
        <v/>
      </c>
      <c r="S49" s="118"/>
    </row>
    <row r="50" spans="1:19" ht="36" customHeight="1" x14ac:dyDescent="0.2">
      <c r="A50" s="89">
        <f t="shared" si="0"/>
        <v>48</v>
      </c>
      <c r="B50" s="90">
        <v>44247</v>
      </c>
      <c r="C50" s="91" t="s">
        <v>410</v>
      </c>
      <c r="D50" s="91">
        <v>15</v>
      </c>
      <c r="E50" s="92" t="s">
        <v>629</v>
      </c>
      <c r="F50" s="92" t="s">
        <v>440</v>
      </c>
      <c r="G50" s="93" t="s">
        <v>10</v>
      </c>
      <c r="H50" s="95">
        <v>300</v>
      </c>
      <c r="I50" s="130" t="s">
        <v>636</v>
      </c>
      <c r="J50" s="96" t="s">
        <v>441</v>
      </c>
      <c r="K50" s="94" t="str">
        <f>IF(AND(ISBLANK($J50)=TRUE,$G50=BD!$B$2),"captura beneficiario",IF(AND(ISBLANK($J50)=TRUE,$G50=BD!$B$8),"Si es más de cinco Indica solo cantidad de beneficiarios",IF(AND(ISBLANK($J50)=TRUE,$G50=BD!$B$9),"Si es más de cinco Indica solo cantidad de beneficiarios",IF(AND(ISBLANK($J50)=TRUE,$G50=BD!$B$10),"Si es más de cinco Indica solo cantidad de beneficiarios",""))))</f>
        <v/>
      </c>
      <c r="L50" s="96" t="s">
        <v>316</v>
      </c>
      <c r="M50" s="96" t="s">
        <v>442</v>
      </c>
      <c r="N50" s="94" t="str">
        <f>IF(AND(ISBLANK($L50)=TRUE,ISBLANK($M50)=TRUE,$G50=BD!$B$10),"captura origen-destino",IF(AND(ISBLANK($L50)=FALSE,ISBLANK($M50)=TRUE,$G50=BD!$B$10),"Captura destino",IF(AND(ISBLANK($L50)=TRUE,ISBLANK($M50)=FALSE,$G50=BD!$B$10),"captura origen","")))</f>
        <v/>
      </c>
      <c r="O50" s="97" t="s">
        <v>248</v>
      </c>
      <c r="P50" s="98">
        <v>44247</v>
      </c>
      <c r="Q50" s="97" t="s">
        <v>376</v>
      </c>
      <c r="R50" s="94" t="str">
        <f t="shared" si="1"/>
        <v/>
      </c>
      <c r="S50" s="118"/>
    </row>
    <row r="51" spans="1:19" ht="36" customHeight="1" x14ac:dyDescent="0.2">
      <c r="A51" s="35">
        <f t="shared" si="0"/>
        <v>49</v>
      </c>
      <c r="B51" s="42">
        <v>44249</v>
      </c>
      <c r="C51" s="34" t="s">
        <v>337</v>
      </c>
      <c r="D51" s="34" t="s">
        <v>443</v>
      </c>
      <c r="E51" s="36" t="s">
        <v>339</v>
      </c>
      <c r="F51" s="36" t="s">
        <v>444</v>
      </c>
      <c r="G51" s="48" t="s">
        <v>8</v>
      </c>
      <c r="H51" s="37">
        <v>4800</v>
      </c>
      <c r="I51" s="131"/>
      <c r="J51" s="45" t="s">
        <v>341</v>
      </c>
      <c r="K51" s="39" t="str">
        <f>IF(AND(ISBLANK($J51)=TRUE,$G51=BD!$B$2),"captura beneficiario",IF(AND(ISBLANK($J51)=TRUE,$G51=BD!$B$8),"Si es más de cinco Indica solo cantidad de beneficiarios",IF(AND(ISBLANK($J51)=TRUE,$G51=BD!$B$9),"Si es más de cinco Indica solo cantidad de beneficiarios",IF(AND(ISBLANK($J51)=TRUE,$G51=BD!$B$10),"Si es más de cinco Indica solo cantidad de beneficiarios",""))))</f>
        <v/>
      </c>
      <c r="L51" s="45"/>
      <c r="M51" s="45"/>
      <c r="N51" s="39" t="str">
        <f>IF(AND(ISBLANK($L51)=TRUE,ISBLANK($M51)=TRUE,$G51=BD!$B$10),"captura origen-destino",IF(AND(ISBLANK($L51)=FALSE,ISBLANK($M51)=TRUE,$G51=BD!$B$10),"Captura destino",IF(AND(ISBLANK($L51)=TRUE,ISBLANK($M51)=FALSE,$G51=BD!$B$10),"captura origen","")))</f>
        <v/>
      </c>
      <c r="O51" s="51"/>
      <c r="P51" s="52"/>
      <c r="Q51" s="51"/>
      <c r="R51" s="39" t="str">
        <f t="shared" si="1"/>
        <v/>
      </c>
      <c r="S51" s="118"/>
    </row>
    <row r="52" spans="1:19" ht="36" customHeight="1" x14ac:dyDescent="0.2">
      <c r="A52" s="89">
        <f t="shared" si="0"/>
        <v>50</v>
      </c>
      <c r="B52" s="90">
        <v>44249</v>
      </c>
      <c r="C52" s="91" t="s">
        <v>337</v>
      </c>
      <c r="D52" s="91" t="s">
        <v>445</v>
      </c>
      <c r="E52" s="92" t="s">
        <v>353</v>
      </c>
      <c r="F52" s="92" t="s">
        <v>446</v>
      </c>
      <c r="G52" s="93" t="s">
        <v>8</v>
      </c>
      <c r="H52" s="95">
        <v>5400</v>
      </c>
      <c r="I52" s="130"/>
      <c r="J52" s="96" t="s">
        <v>354</v>
      </c>
      <c r="K52" s="94" t="str">
        <f>IF(AND(ISBLANK($J52)=TRUE,$G52=BD!$B$2),"captura beneficiario",IF(AND(ISBLANK($J52)=TRUE,$G52=BD!$B$8),"Si es más de cinco Indica solo cantidad de beneficiarios",IF(AND(ISBLANK($J52)=TRUE,$G52=BD!$B$9),"Si es más de cinco Indica solo cantidad de beneficiarios",IF(AND(ISBLANK($J52)=TRUE,$G52=BD!$B$10),"Si es más de cinco Indica solo cantidad de beneficiarios",""))))</f>
        <v/>
      </c>
      <c r="L52" s="96"/>
      <c r="M52" s="96"/>
      <c r="N52" s="94" t="str">
        <f>IF(AND(ISBLANK($L52)=TRUE,ISBLANK($M52)=TRUE,$G52=BD!$B$10),"captura origen-destino",IF(AND(ISBLANK($L52)=FALSE,ISBLANK($M52)=TRUE,$G52=BD!$B$10),"Captura destino",IF(AND(ISBLANK($L52)=TRUE,ISBLANK($M52)=FALSE,$G52=BD!$B$10),"captura origen","")))</f>
        <v/>
      </c>
      <c r="O52" s="97"/>
      <c r="P52" s="98"/>
      <c r="Q52" s="97"/>
      <c r="R52" s="94" t="str">
        <f t="shared" si="1"/>
        <v/>
      </c>
      <c r="S52" s="118"/>
    </row>
    <row r="53" spans="1:19" ht="36" customHeight="1" x14ac:dyDescent="0.2">
      <c r="A53" s="35">
        <f t="shared" si="0"/>
        <v>51</v>
      </c>
      <c r="B53" s="42">
        <v>44250</v>
      </c>
      <c r="C53" s="34" t="s">
        <v>337</v>
      </c>
      <c r="D53" s="34" t="s">
        <v>447</v>
      </c>
      <c r="E53" s="36" t="s">
        <v>345</v>
      </c>
      <c r="F53" s="36" t="s">
        <v>448</v>
      </c>
      <c r="G53" s="48" t="s">
        <v>8</v>
      </c>
      <c r="H53" s="37">
        <v>4800</v>
      </c>
      <c r="I53" s="131"/>
      <c r="J53" s="45" t="s">
        <v>347</v>
      </c>
      <c r="K53" s="39" t="str">
        <f>IF(AND(ISBLANK($J53)=TRUE,$G53=BD!$B$2),"captura beneficiario",IF(AND(ISBLANK($J53)=TRUE,$G53=BD!$B$8),"Si es más de cinco Indica solo cantidad de beneficiarios",IF(AND(ISBLANK($J53)=TRUE,$G53=BD!$B$9),"Si es más de cinco Indica solo cantidad de beneficiarios",IF(AND(ISBLANK($J53)=TRUE,$G53=BD!$B$10),"Si es más de cinco Indica solo cantidad de beneficiarios",""))))</f>
        <v/>
      </c>
      <c r="L53" s="45"/>
      <c r="M53" s="45"/>
      <c r="N53" s="39" t="str">
        <f>IF(AND(ISBLANK($L53)=TRUE,ISBLANK($M53)=TRUE,$G53=BD!$B$10),"captura origen-destino",IF(AND(ISBLANK($L53)=FALSE,ISBLANK($M53)=TRUE,$G53=BD!$B$10),"Captura destino",IF(AND(ISBLANK($L53)=TRUE,ISBLANK($M53)=FALSE,$G53=BD!$B$10),"captura origen","")))</f>
        <v/>
      </c>
      <c r="O53" s="51"/>
      <c r="P53" s="52"/>
      <c r="Q53" s="51"/>
      <c r="R53" s="39" t="str">
        <f t="shared" si="1"/>
        <v/>
      </c>
      <c r="S53" s="118"/>
    </row>
    <row r="54" spans="1:19" ht="36" customHeight="1" x14ac:dyDescent="0.2">
      <c r="A54" s="89">
        <f t="shared" si="0"/>
        <v>52</v>
      </c>
      <c r="B54" s="90">
        <v>44250</v>
      </c>
      <c r="C54" s="91" t="s">
        <v>337</v>
      </c>
      <c r="D54" s="91" t="s">
        <v>449</v>
      </c>
      <c r="E54" s="92" t="s">
        <v>384</v>
      </c>
      <c r="F54" s="92" t="s">
        <v>450</v>
      </c>
      <c r="G54" s="93" t="s">
        <v>8</v>
      </c>
      <c r="H54" s="95">
        <v>12000</v>
      </c>
      <c r="I54" s="130"/>
      <c r="J54" s="96" t="s">
        <v>384</v>
      </c>
      <c r="K54" s="94" t="str">
        <f>IF(AND(ISBLANK($J54)=TRUE,$G54=BD!$B$2),"captura beneficiario",IF(AND(ISBLANK($J54)=TRUE,$G54=BD!$B$8),"Si es más de cinco Indica solo cantidad de beneficiarios",IF(AND(ISBLANK($J54)=TRUE,$G54=BD!$B$9),"Si es más de cinco Indica solo cantidad de beneficiarios",IF(AND(ISBLANK($J54)=TRUE,$G54=BD!$B$10),"Si es más de cinco Indica solo cantidad de beneficiarios",""))))</f>
        <v/>
      </c>
      <c r="L54" s="96"/>
      <c r="M54" s="96"/>
      <c r="N54" s="94" t="str">
        <f>IF(AND(ISBLANK($L54)=TRUE,ISBLANK($M54)=TRUE,$G54=BD!$B$10),"captura origen-destino",IF(AND(ISBLANK($L54)=FALSE,ISBLANK($M54)=TRUE,$G54=BD!$B$10),"Captura destino",IF(AND(ISBLANK($L54)=TRUE,ISBLANK($M54)=FALSE,$G54=BD!$B$10),"captura origen","")))</f>
        <v/>
      </c>
      <c r="O54" s="97"/>
      <c r="P54" s="98"/>
      <c r="Q54" s="97"/>
      <c r="R54" s="94" t="str">
        <f t="shared" si="1"/>
        <v/>
      </c>
      <c r="S54" s="118"/>
    </row>
    <row r="55" spans="1:19" ht="36" customHeight="1" x14ac:dyDescent="0.2">
      <c r="A55" s="35">
        <f t="shared" si="0"/>
        <v>53</v>
      </c>
      <c r="B55" s="42">
        <v>44251</v>
      </c>
      <c r="C55" s="34" t="s">
        <v>312</v>
      </c>
      <c r="D55" s="34" t="s">
        <v>451</v>
      </c>
      <c r="E55" s="36" t="s">
        <v>325</v>
      </c>
      <c r="F55" s="36" t="s">
        <v>452</v>
      </c>
      <c r="G55" s="48" t="s">
        <v>50</v>
      </c>
      <c r="H55" s="37">
        <v>393</v>
      </c>
      <c r="I55" s="131"/>
      <c r="J55" s="45" t="s">
        <v>320</v>
      </c>
      <c r="K55" s="39" t="str">
        <f>IF(AND(ISBLANK($J55)=TRUE,$G55=BD!$B$2),"captura beneficiario",IF(AND(ISBLANK($J55)=TRUE,$G55=BD!$B$8),"Si es más de cinco Indica solo cantidad de beneficiarios",IF(AND(ISBLANK($J55)=TRUE,$G55=BD!$B$9),"Si es más de cinco Indica solo cantidad de beneficiarios",IF(AND(ISBLANK($J55)=TRUE,$G55=BD!$B$10),"Si es más de cinco Indica solo cantidad de beneficiarios",""))))</f>
        <v/>
      </c>
      <c r="L55" s="45"/>
      <c r="M55" s="45"/>
      <c r="N55" s="39" t="str">
        <f>IF(AND(ISBLANK($L55)=TRUE,ISBLANK($M55)=TRUE,$G55=BD!$B$10),"captura origen-destino",IF(AND(ISBLANK($L55)=FALSE,ISBLANK($M55)=TRUE,$G55=BD!$B$10),"Captura destino",IF(AND(ISBLANK($L55)=TRUE,ISBLANK($M55)=FALSE,$G55=BD!$B$10),"captura origen","")))</f>
        <v/>
      </c>
      <c r="O55" s="51" t="s">
        <v>255</v>
      </c>
      <c r="P55" s="52">
        <v>44250</v>
      </c>
      <c r="Q55" s="51" t="s">
        <v>321</v>
      </c>
      <c r="R55" s="39" t="str">
        <f t="shared" si="1"/>
        <v/>
      </c>
      <c r="S55" s="118"/>
    </row>
    <row r="56" spans="1:19" ht="36" customHeight="1" x14ac:dyDescent="0.2">
      <c r="A56" s="89">
        <f t="shared" si="0"/>
        <v>54</v>
      </c>
      <c r="B56" s="90">
        <v>44253</v>
      </c>
      <c r="C56" s="91" t="s">
        <v>312</v>
      </c>
      <c r="D56" s="91" t="s">
        <v>453</v>
      </c>
      <c r="E56" s="92" t="s">
        <v>331</v>
      </c>
      <c r="F56" s="92" t="s">
        <v>454</v>
      </c>
      <c r="G56" s="93" t="s">
        <v>10</v>
      </c>
      <c r="H56" s="95">
        <v>2000</v>
      </c>
      <c r="I56" s="130" t="s">
        <v>455</v>
      </c>
      <c r="J56" s="96" t="s">
        <v>433</v>
      </c>
      <c r="K56" s="94" t="str">
        <f>IF(AND(ISBLANK($J56)=TRUE,$G56=BD!$B$2),"captura beneficiario",IF(AND(ISBLANK($J56)=TRUE,$G56=BD!$B$8),"Si es más de cinco Indica solo cantidad de beneficiarios",IF(AND(ISBLANK($J56)=TRUE,$G56=BD!$B$9),"Si es más de cinco Indica solo cantidad de beneficiarios",IF(AND(ISBLANK($J56)=TRUE,$G56=BD!$B$10),"Si es más de cinco Indica solo cantidad de beneficiarios",""))))</f>
        <v/>
      </c>
      <c r="L56" s="96" t="s">
        <v>321</v>
      </c>
      <c r="M56" s="96" t="s">
        <v>316</v>
      </c>
      <c r="N56" s="94" t="str">
        <f>IF(AND(ISBLANK($L56)=TRUE,ISBLANK($M56)=TRUE,$G56=BD!$B$10),"captura origen-destino",IF(AND(ISBLANK($L56)=FALSE,ISBLANK($M56)=TRUE,$G56=BD!$B$10),"Captura destino",IF(AND(ISBLANK($L56)=TRUE,ISBLANK($M56)=FALSE,$G56=BD!$B$10),"captura origen","")))</f>
        <v/>
      </c>
      <c r="O56" s="97" t="s">
        <v>231</v>
      </c>
      <c r="P56" s="98">
        <v>44253</v>
      </c>
      <c r="Q56" s="97" t="s">
        <v>323</v>
      </c>
      <c r="R56" s="94" t="str">
        <f t="shared" si="1"/>
        <v/>
      </c>
      <c r="S56" s="118"/>
    </row>
    <row r="57" spans="1:19" ht="36" customHeight="1" x14ac:dyDescent="0.2">
      <c r="A57" s="35">
        <f t="shared" si="0"/>
        <v>55</v>
      </c>
      <c r="B57" s="42">
        <v>44253</v>
      </c>
      <c r="C57" s="34" t="s">
        <v>312</v>
      </c>
      <c r="D57" s="34" t="s">
        <v>460</v>
      </c>
      <c r="E57" s="36" t="s">
        <v>462</v>
      </c>
      <c r="F57" s="36" t="s">
        <v>461</v>
      </c>
      <c r="G57" s="48" t="s">
        <v>155</v>
      </c>
      <c r="H57" s="37">
        <v>250</v>
      </c>
      <c r="I57" s="131"/>
      <c r="J57" s="45"/>
      <c r="K57" s="39" t="str">
        <f>IF(AND(ISBLANK($J57)=TRUE,$G57=BD!$B$2),"captura beneficiario",IF(AND(ISBLANK($J57)=TRUE,$G57=BD!$B$8),"Si es más de cinco Indica solo cantidad de beneficiarios",IF(AND(ISBLANK($J57)=TRUE,$G57=BD!$B$9),"Si es más de cinco Indica solo cantidad de beneficiarios",IF(AND(ISBLANK($J57)=TRUE,$G57=BD!$B$10),"Si es más de cinco Indica solo cantidad de beneficiarios",""))))</f>
        <v/>
      </c>
      <c r="L57" s="45"/>
      <c r="M57" s="45"/>
      <c r="N57" s="39" t="str">
        <f>IF(AND(ISBLANK($L57)=TRUE,ISBLANK($M57)=TRUE,$G57=BD!$B$10),"captura origen-destino",IF(AND(ISBLANK($L57)=FALSE,ISBLANK($M57)=TRUE,$G57=BD!$B$10),"Captura destino",IF(AND(ISBLANK($L57)=TRUE,ISBLANK($M57)=FALSE,$G57=BD!$B$10),"captura origen","")))</f>
        <v/>
      </c>
      <c r="O57" s="51"/>
      <c r="P57" s="52"/>
      <c r="Q57" s="51"/>
      <c r="R57" s="39" t="str">
        <f t="shared" si="1"/>
        <v/>
      </c>
      <c r="S57" s="118"/>
    </row>
    <row r="58" spans="1:19" ht="36" customHeight="1" x14ac:dyDescent="0.2">
      <c r="A58" s="89">
        <f t="shared" si="0"/>
        <v>56</v>
      </c>
      <c r="B58" s="90">
        <v>44254</v>
      </c>
      <c r="C58" s="91" t="s">
        <v>312</v>
      </c>
      <c r="D58" s="91" t="s">
        <v>456</v>
      </c>
      <c r="E58" s="92" t="s">
        <v>328</v>
      </c>
      <c r="F58" s="92" t="s">
        <v>457</v>
      </c>
      <c r="G58" s="93" t="s">
        <v>50</v>
      </c>
      <c r="H58" s="95">
        <v>1154</v>
      </c>
      <c r="I58" s="130"/>
      <c r="J58" s="96" t="s">
        <v>433</v>
      </c>
      <c r="K58" s="94" t="str">
        <f>IF(AND(ISBLANK($J58)=TRUE,$G58=BD!$B$2),"captura beneficiario",IF(AND(ISBLANK($J58)=TRUE,$G58=BD!$B$8),"Si es más de cinco Indica solo cantidad de beneficiarios",IF(AND(ISBLANK($J58)=TRUE,$G58=BD!$B$9),"Si es más de cinco Indica solo cantidad de beneficiarios",IF(AND(ISBLANK($J58)=TRUE,$G58=BD!$B$10),"Si es más de cinco Indica solo cantidad de beneficiarios",""))))</f>
        <v/>
      </c>
      <c r="L58" s="96"/>
      <c r="M58" s="96"/>
      <c r="N58" s="94" t="str">
        <f>IF(AND(ISBLANK($L58)=TRUE,ISBLANK($M58)=TRUE,$G58=BD!$B$10),"captura origen-destino",IF(AND(ISBLANK($L58)=FALSE,ISBLANK($M58)=TRUE,$G58=BD!$B$10),"Captura destino",IF(AND(ISBLANK($L58)=TRUE,ISBLANK($M58)=FALSE,$G58=BD!$B$10),"captura origen","")))</f>
        <v/>
      </c>
      <c r="O58" s="97" t="s">
        <v>231</v>
      </c>
      <c r="P58" s="98">
        <v>44223</v>
      </c>
      <c r="Q58" s="97" t="s">
        <v>316</v>
      </c>
      <c r="R58" s="94" t="str">
        <f t="shared" si="1"/>
        <v/>
      </c>
      <c r="S58" s="118"/>
    </row>
    <row r="59" spans="1:19" ht="36" customHeight="1" x14ac:dyDescent="0.2">
      <c r="A59" s="35">
        <f t="shared" si="0"/>
        <v>57</v>
      </c>
      <c r="B59" s="42">
        <v>44255</v>
      </c>
      <c r="C59" s="34" t="s">
        <v>361</v>
      </c>
      <c r="D59" s="34">
        <v>8</v>
      </c>
      <c r="E59" s="36" t="s">
        <v>629</v>
      </c>
      <c r="F59" s="36" t="s">
        <v>458</v>
      </c>
      <c r="G59" s="48" t="s">
        <v>50</v>
      </c>
      <c r="H59" s="37">
        <v>500</v>
      </c>
      <c r="I59" s="131"/>
      <c r="J59" s="45" t="s">
        <v>341</v>
      </c>
      <c r="K59" s="39" t="str">
        <f>IF(AND(ISBLANK($J59)=TRUE,$G59=BD!$B$2),"captura beneficiario",IF(AND(ISBLANK($J59)=TRUE,$G59=BD!$B$8),"Si es más de cinco Indica solo cantidad de beneficiarios",IF(AND(ISBLANK($J59)=TRUE,$G59=BD!$B$9),"Si es más de cinco Indica solo cantidad de beneficiarios",IF(AND(ISBLANK($J59)=TRUE,$G59=BD!$B$10),"Si es más de cinco Indica solo cantidad de beneficiarios",""))))</f>
        <v/>
      </c>
      <c r="L59" s="45"/>
      <c r="M59" s="45"/>
      <c r="N59" s="39" t="str">
        <f>IF(AND(ISBLANK($L59)=TRUE,ISBLANK($M59)=TRUE,$G59=BD!$B$10),"captura origen-destino",IF(AND(ISBLANK($L59)=FALSE,ISBLANK($M59)=TRUE,$G59=BD!$B$10),"Captura destino",IF(AND(ISBLANK($L59)=TRUE,ISBLANK($M59)=FALSE,$G59=BD!$B$10),"captura origen","")))</f>
        <v/>
      </c>
      <c r="O59" s="51" t="s">
        <v>248</v>
      </c>
      <c r="P59" s="52" t="s">
        <v>637</v>
      </c>
      <c r="Q59" s="51" t="s">
        <v>316</v>
      </c>
      <c r="R59" s="39" t="str">
        <f t="shared" si="1"/>
        <v/>
      </c>
      <c r="S59" s="118"/>
    </row>
    <row r="60" spans="1:19" ht="36" customHeight="1" x14ac:dyDescent="0.2">
      <c r="A60" s="89">
        <f t="shared" si="0"/>
        <v>58</v>
      </c>
      <c r="B60" s="90">
        <v>44255</v>
      </c>
      <c r="C60" s="91" t="s">
        <v>361</v>
      </c>
      <c r="D60" s="91">
        <v>11</v>
      </c>
      <c r="E60" s="92" t="s">
        <v>629</v>
      </c>
      <c r="F60" s="92" t="s">
        <v>458</v>
      </c>
      <c r="G60" s="93" t="s">
        <v>50</v>
      </c>
      <c r="H60" s="95">
        <v>500</v>
      </c>
      <c r="I60" s="130"/>
      <c r="J60" s="96" t="s">
        <v>354</v>
      </c>
      <c r="K60" s="94" t="str">
        <f>IF(AND(ISBLANK($J60)=TRUE,$G60=BD!$B$2),"captura beneficiario",IF(AND(ISBLANK($J60)=TRUE,$G60=BD!$B$8),"Si es más de cinco Indica solo cantidad de beneficiarios",IF(AND(ISBLANK($J60)=TRUE,$G60=BD!$B$9),"Si es más de cinco Indica solo cantidad de beneficiarios",IF(AND(ISBLANK($J60)=TRUE,$G60=BD!$B$10),"Si es más de cinco Indica solo cantidad de beneficiarios",""))))</f>
        <v/>
      </c>
      <c r="L60" s="96"/>
      <c r="M60" s="96"/>
      <c r="N60" s="94" t="str">
        <f>IF(AND(ISBLANK($L60)=TRUE,ISBLANK($M60)=TRUE,$G60=BD!$B$10),"captura origen-destino",IF(AND(ISBLANK($L60)=FALSE,ISBLANK($M60)=TRUE,$G60=BD!$B$10),"Captura destino",IF(AND(ISBLANK($L60)=TRUE,ISBLANK($M60)=FALSE,$G60=BD!$B$10),"captura origen","")))</f>
        <v/>
      </c>
      <c r="O60" s="97" t="s">
        <v>248</v>
      </c>
      <c r="P60" s="98" t="s">
        <v>637</v>
      </c>
      <c r="Q60" s="97" t="s">
        <v>316</v>
      </c>
      <c r="R60" s="94" t="str">
        <f t="shared" si="1"/>
        <v/>
      </c>
      <c r="S60" s="118"/>
    </row>
    <row r="61" spans="1:19" ht="36" customHeight="1" x14ac:dyDescent="0.2">
      <c r="A61" s="35">
        <f t="shared" si="0"/>
        <v>59</v>
      </c>
      <c r="B61" s="42">
        <v>44255</v>
      </c>
      <c r="C61" s="34" t="s">
        <v>361</v>
      </c>
      <c r="D61" s="34">
        <v>7</v>
      </c>
      <c r="E61" s="36" t="s">
        <v>629</v>
      </c>
      <c r="F61" s="36" t="s">
        <v>458</v>
      </c>
      <c r="G61" s="48" t="s">
        <v>50</v>
      </c>
      <c r="H61" s="37">
        <v>500</v>
      </c>
      <c r="I61" s="131"/>
      <c r="J61" s="45" t="s">
        <v>384</v>
      </c>
      <c r="K61" s="39" t="str">
        <f>IF(AND(ISBLANK($J61)=TRUE,$G61=BD!$B$2),"captura beneficiario",IF(AND(ISBLANK($J61)=TRUE,$G61=BD!$B$8),"Si es más de cinco Indica solo cantidad de beneficiarios",IF(AND(ISBLANK($J61)=TRUE,$G61=BD!$B$9),"Si es más de cinco Indica solo cantidad de beneficiarios",IF(AND(ISBLANK($J61)=TRUE,$G61=BD!$B$10),"Si es más de cinco Indica solo cantidad de beneficiarios",""))))</f>
        <v/>
      </c>
      <c r="L61" s="45"/>
      <c r="M61" s="45"/>
      <c r="N61" s="39" t="str">
        <f>IF(AND(ISBLANK($L61)=TRUE,ISBLANK($M61)=TRUE,$G61=BD!$B$10),"captura origen-destino",IF(AND(ISBLANK($L61)=FALSE,ISBLANK($M61)=TRUE,$G61=BD!$B$10),"Captura destino",IF(AND(ISBLANK($L61)=TRUE,ISBLANK($M61)=FALSE,$G61=BD!$B$10),"captura origen","")))</f>
        <v/>
      </c>
      <c r="O61" s="51" t="s">
        <v>248</v>
      </c>
      <c r="P61" s="52" t="s">
        <v>637</v>
      </c>
      <c r="Q61" s="51" t="s">
        <v>316</v>
      </c>
      <c r="R61" s="39" t="str">
        <f t="shared" si="1"/>
        <v/>
      </c>
      <c r="S61" s="118"/>
    </row>
    <row r="62" spans="1:19" ht="36" customHeight="1" x14ac:dyDescent="0.2">
      <c r="A62" s="89">
        <f t="shared" si="0"/>
        <v>60</v>
      </c>
      <c r="B62" s="90">
        <v>44267</v>
      </c>
      <c r="C62" s="91" t="s">
        <v>361</v>
      </c>
      <c r="D62" s="91">
        <v>19</v>
      </c>
      <c r="E62" s="92" t="s">
        <v>629</v>
      </c>
      <c r="F62" s="92" t="s">
        <v>463</v>
      </c>
      <c r="G62" s="93" t="s">
        <v>50</v>
      </c>
      <c r="H62" s="95">
        <v>300</v>
      </c>
      <c r="I62" s="130" t="s">
        <v>638</v>
      </c>
      <c r="J62" s="96" t="s">
        <v>464</v>
      </c>
      <c r="K62" s="94" t="str">
        <f>IF(AND(ISBLANK($J62)=TRUE,$G62=BD!$B$2),"captura beneficiario",IF(AND(ISBLANK($J62)=TRUE,$G62=BD!$B$8),"Si es más de cinco Indica solo cantidad de beneficiarios",IF(AND(ISBLANK($J62)=TRUE,$G62=BD!$B$9),"Si es más de cinco Indica solo cantidad de beneficiarios",IF(AND(ISBLANK($J62)=TRUE,$G62=BD!$B$10),"Si es más de cinco Indica solo cantidad de beneficiarios",""))))</f>
        <v/>
      </c>
      <c r="L62" s="96"/>
      <c r="M62" s="96"/>
      <c r="N62" s="94" t="str">
        <f>IF(AND(ISBLANK($L62)=TRUE,ISBLANK($M62)=TRUE,$G62=BD!$B$10),"captura origen-destino",IF(AND(ISBLANK($L62)=FALSE,ISBLANK($M62)=TRUE,$G62=BD!$B$10),"Captura destino",IF(AND(ISBLANK($L62)=TRUE,ISBLANK($M62)=FALSE,$G62=BD!$B$10),"captura origen","")))</f>
        <v/>
      </c>
      <c r="O62" s="97" t="s">
        <v>236</v>
      </c>
      <c r="P62" s="98">
        <v>44267</v>
      </c>
      <c r="Q62" s="97" t="s">
        <v>316</v>
      </c>
      <c r="R62" s="94" t="str">
        <f t="shared" si="1"/>
        <v/>
      </c>
      <c r="S62" s="118"/>
    </row>
    <row r="63" spans="1:19" ht="36" customHeight="1" x14ac:dyDescent="0.2">
      <c r="A63" s="35">
        <f t="shared" si="0"/>
        <v>61</v>
      </c>
      <c r="B63" s="42">
        <v>44268</v>
      </c>
      <c r="C63" s="34" t="s">
        <v>312</v>
      </c>
      <c r="D63" s="34" t="s">
        <v>465</v>
      </c>
      <c r="E63" s="36" t="s">
        <v>331</v>
      </c>
      <c r="F63" s="36" t="s">
        <v>319</v>
      </c>
      <c r="G63" s="48" t="s">
        <v>10</v>
      </c>
      <c r="H63" s="37">
        <v>1200</v>
      </c>
      <c r="I63" s="131" t="s">
        <v>467</v>
      </c>
      <c r="J63" s="45" t="s">
        <v>320</v>
      </c>
      <c r="K63" s="39" t="str">
        <f>IF(AND(ISBLANK($J63)=TRUE,$G63=BD!$B$2),"captura beneficiario",IF(AND(ISBLANK($J63)=TRUE,$G63=BD!$B$8),"Si es más de cinco Indica solo cantidad de beneficiarios",IF(AND(ISBLANK($J63)=TRUE,$G63=BD!$B$9),"Si es más de cinco Indica solo cantidad de beneficiarios",IF(AND(ISBLANK($J63)=TRUE,$G63=BD!$B$10),"Si es más de cinco Indica solo cantidad de beneficiarios",""))))</f>
        <v/>
      </c>
      <c r="L63" s="45" t="s">
        <v>321</v>
      </c>
      <c r="M63" s="45" t="s">
        <v>316</v>
      </c>
      <c r="N63" s="39" t="str">
        <f>IF(AND(ISBLANK($L63)=TRUE,ISBLANK($M63)=TRUE,$G63=BD!$B$10),"captura origen-destino",IF(AND(ISBLANK($L63)=FALSE,ISBLANK($M63)=TRUE,$G63=BD!$B$10),"Captura destino",IF(AND(ISBLANK($L63)=TRUE,ISBLANK($M63)=FALSE,$G63=BD!$B$10),"captura origen","")))</f>
        <v/>
      </c>
      <c r="O63" s="51" t="s">
        <v>255</v>
      </c>
      <c r="P63" s="52">
        <v>44268</v>
      </c>
      <c r="Q63" s="51" t="s">
        <v>316</v>
      </c>
      <c r="R63" s="39" t="str">
        <f t="shared" si="1"/>
        <v/>
      </c>
      <c r="S63" s="118"/>
    </row>
    <row r="64" spans="1:19" ht="36" customHeight="1" x14ac:dyDescent="0.2">
      <c r="A64" s="89">
        <f t="shared" si="0"/>
        <v>62</v>
      </c>
      <c r="B64" s="90">
        <v>44268</v>
      </c>
      <c r="C64" s="91" t="s">
        <v>361</v>
      </c>
      <c r="D64" s="91">
        <v>16</v>
      </c>
      <c r="E64" s="92" t="s">
        <v>629</v>
      </c>
      <c r="F64" s="92" t="s">
        <v>466</v>
      </c>
      <c r="G64" s="93" t="s">
        <v>50</v>
      </c>
      <c r="H64" s="95">
        <v>600</v>
      </c>
      <c r="I64" s="130" t="s">
        <v>639</v>
      </c>
      <c r="J64" s="96" t="s">
        <v>468</v>
      </c>
      <c r="K64" s="94" t="str">
        <f>IF(AND(ISBLANK($J64)=TRUE,$G64=BD!$B$2),"captura beneficiario",IF(AND(ISBLANK($J64)=TRUE,$G64=BD!$B$8),"Si es más de cinco Indica solo cantidad de beneficiarios",IF(AND(ISBLANK($J64)=TRUE,$G64=BD!$B$9),"Si es más de cinco Indica solo cantidad de beneficiarios",IF(AND(ISBLANK($J64)=TRUE,$G64=BD!$B$10),"Si es más de cinco Indica solo cantidad de beneficiarios",""))))</f>
        <v/>
      </c>
      <c r="L64" s="96"/>
      <c r="M64" s="96"/>
      <c r="N64" s="94" t="str">
        <f>IF(AND(ISBLANK($L64)=TRUE,ISBLANK($M64)=TRUE,$G64=BD!$B$10),"captura origen-destino",IF(AND(ISBLANK($L64)=FALSE,ISBLANK($M64)=TRUE,$G64=BD!$B$10),"Captura destino",IF(AND(ISBLANK($L64)=TRUE,ISBLANK($M64)=FALSE,$G64=BD!$B$10),"captura origen","")))</f>
        <v/>
      </c>
      <c r="O64" s="97" t="s">
        <v>255</v>
      </c>
      <c r="P64" s="98">
        <v>44268</v>
      </c>
      <c r="Q64" s="97" t="s">
        <v>316</v>
      </c>
      <c r="R64" s="94" t="str">
        <f t="shared" si="1"/>
        <v/>
      </c>
      <c r="S64" s="118"/>
    </row>
    <row r="65" spans="1:19" ht="36" customHeight="1" x14ac:dyDescent="0.2">
      <c r="A65" s="35">
        <f t="shared" si="0"/>
        <v>63</v>
      </c>
      <c r="B65" s="42">
        <v>44274</v>
      </c>
      <c r="C65" s="34" t="s">
        <v>312</v>
      </c>
      <c r="D65" s="34" t="s">
        <v>469</v>
      </c>
      <c r="E65" s="36" t="s">
        <v>331</v>
      </c>
      <c r="F65" s="36" t="s">
        <v>319</v>
      </c>
      <c r="G65" s="48" t="s">
        <v>10</v>
      </c>
      <c r="H65" s="37">
        <v>1000</v>
      </c>
      <c r="I65" s="131" t="s">
        <v>470</v>
      </c>
      <c r="J65" s="45" t="s">
        <v>320</v>
      </c>
      <c r="K65" s="39" t="str">
        <f>IF(AND(ISBLANK($J65)=TRUE,$G65=BD!$B$2),"captura beneficiario",IF(AND(ISBLANK($J65)=TRUE,$G65=BD!$B$8),"Si es más de cinco Indica solo cantidad de beneficiarios",IF(AND(ISBLANK($J65)=TRUE,$G65=BD!$B$9),"Si es más de cinco Indica solo cantidad de beneficiarios",IF(AND(ISBLANK($J65)=TRUE,$G65=BD!$B$10),"Si es más de cinco Indica solo cantidad de beneficiarios",""))))</f>
        <v/>
      </c>
      <c r="L65" s="45" t="s">
        <v>321</v>
      </c>
      <c r="M65" s="45" t="s">
        <v>316</v>
      </c>
      <c r="N65" s="39" t="str">
        <f>IF(AND(ISBLANK($L65)=TRUE,ISBLANK($M65)=TRUE,$G65=BD!$B$10),"captura origen-destino",IF(AND(ISBLANK($L65)=FALSE,ISBLANK($M65)=TRUE,$G65=BD!$B$10),"Captura destino",IF(AND(ISBLANK($L65)=TRUE,ISBLANK($M65)=FALSE,$G65=BD!$B$10),"captura origen","")))</f>
        <v/>
      </c>
      <c r="O65" s="51" t="s">
        <v>167</v>
      </c>
      <c r="P65" s="52" t="s">
        <v>471</v>
      </c>
      <c r="Q65" s="51" t="s">
        <v>316</v>
      </c>
      <c r="R65" s="39" t="str">
        <f t="shared" si="1"/>
        <v/>
      </c>
      <c r="S65" s="118"/>
    </row>
    <row r="66" spans="1:19" ht="36" customHeight="1" x14ac:dyDescent="0.2">
      <c r="A66" s="89">
        <f t="shared" si="0"/>
        <v>64</v>
      </c>
      <c r="B66" s="90">
        <v>44275</v>
      </c>
      <c r="C66" s="91" t="s">
        <v>312</v>
      </c>
      <c r="D66" s="91" t="s">
        <v>472</v>
      </c>
      <c r="E66" s="92" t="s">
        <v>325</v>
      </c>
      <c r="F66" s="92" t="s">
        <v>452</v>
      </c>
      <c r="G66" s="93" t="s">
        <v>50</v>
      </c>
      <c r="H66" s="95">
        <v>264</v>
      </c>
      <c r="I66" s="130"/>
      <c r="J66" s="96" t="s">
        <v>320</v>
      </c>
      <c r="K66" s="94" t="str">
        <f>IF(AND(ISBLANK($J66)=TRUE,$G66=BD!$B$2),"captura beneficiario",IF(AND(ISBLANK($J66)=TRUE,$G66=BD!$B$8),"Si es más de cinco Indica solo cantidad de beneficiarios",IF(AND(ISBLANK($J66)=TRUE,$G66=BD!$B$9),"Si es más de cinco Indica solo cantidad de beneficiarios",IF(AND(ISBLANK($J66)=TRUE,$G66=BD!$B$10),"Si es más de cinco Indica solo cantidad de beneficiarios",""))))</f>
        <v/>
      </c>
      <c r="L66" s="96"/>
      <c r="M66" s="96"/>
      <c r="N66" s="94" t="str">
        <f>IF(AND(ISBLANK($L66)=TRUE,ISBLANK($M66)=TRUE,$G66=BD!$B$10),"captura origen-destino",IF(AND(ISBLANK($L66)=FALSE,ISBLANK($M66)=TRUE,$G66=BD!$B$10),"Captura destino",IF(AND(ISBLANK($L66)=TRUE,ISBLANK($M66)=FALSE,$G66=BD!$B$10),"captura origen","")))</f>
        <v/>
      </c>
      <c r="O66" s="97" t="s">
        <v>255</v>
      </c>
      <c r="P66" s="98">
        <v>44273</v>
      </c>
      <c r="Q66" s="97" t="s">
        <v>321</v>
      </c>
      <c r="R66" s="94" t="str">
        <f t="shared" si="1"/>
        <v/>
      </c>
      <c r="S66" s="118"/>
    </row>
    <row r="67" spans="1:19" ht="36" customHeight="1" x14ac:dyDescent="0.2">
      <c r="A67" s="35">
        <f t="shared" si="0"/>
        <v>65</v>
      </c>
      <c r="B67" s="42">
        <v>44277</v>
      </c>
      <c r="C67" s="34" t="s">
        <v>312</v>
      </c>
      <c r="D67" s="34" t="s">
        <v>473</v>
      </c>
      <c r="E67" s="36" t="s">
        <v>474</v>
      </c>
      <c r="F67" s="36" t="s">
        <v>475</v>
      </c>
      <c r="G67" s="48" t="s">
        <v>17</v>
      </c>
      <c r="H67" s="37">
        <v>626.4</v>
      </c>
      <c r="I67" s="131"/>
      <c r="J67" s="45"/>
      <c r="K67" s="39" t="str">
        <f>IF(AND(ISBLANK($J67)=TRUE,$G67=BD!$B$2),"captura beneficiario",IF(AND(ISBLANK($J67)=TRUE,$G67=BD!$B$8),"Si es más de cinco Indica solo cantidad de beneficiarios",IF(AND(ISBLANK($J67)=TRUE,$G67=BD!$B$9),"Si es más de cinco Indica solo cantidad de beneficiarios",IF(AND(ISBLANK($J67)=TRUE,$G67=BD!$B$10),"Si es más de cinco Indica solo cantidad de beneficiarios",""))))</f>
        <v/>
      </c>
      <c r="L67" s="45"/>
      <c r="M67" s="45"/>
      <c r="N67" s="39" t="str">
        <f>IF(AND(ISBLANK($L67)=TRUE,ISBLANK($M67)=TRUE,$G67=BD!$B$10),"captura origen-destino",IF(AND(ISBLANK($L67)=FALSE,ISBLANK($M67)=TRUE,$G67=BD!$B$10),"Captura destino",IF(AND(ISBLANK($L67)=TRUE,ISBLANK($M67)=FALSE,$G67=BD!$B$10),"captura origen","")))</f>
        <v/>
      </c>
      <c r="O67" s="51"/>
      <c r="P67" s="52"/>
      <c r="Q67" s="51"/>
      <c r="R67" s="39" t="str">
        <f t="shared" si="1"/>
        <v/>
      </c>
      <c r="S67" s="118"/>
    </row>
    <row r="68" spans="1:19" ht="36" customHeight="1" x14ac:dyDescent="0.2">
      <c r="A68" s="89">
        <f t="shared" ref="A68:A131" si="2">IF(H68=0," ",A67+1)</f>
        <v>66</v>
      </c>
      <c r="B68" s="90">
        <v>44277</v>
      </c>
      <c r="C68" s="91" t="s">
        <v>312</v>
      </c>
      <c r="D68" s="91" t="s">
        <v>476</v>
      </c>
      <c r="E68" s="92" t="s">
        <v>328</v>
      </c>
      <c r="F68" s="92" t="s">
        <v>477</v>
      </c>
      <c r="G68" s="93" t="s">
        <v>50</v>
      </c>
      <c r="H68" s="95">
        <v>452.4</v>
      </c>
      <c r="I68" s="131" t="s">
        <v>470</v>
      </c>
      <c r="J68" s="96" t="s">
        <v>320</v>
      </c>
      <c r="K68" s="94" t="str">
        <f>IF(AND(ISBLANK($J68)=TRUE,$G68=BD!$B$2),"captura beneficiario",IF(AND(ISBLANK($J68)=TRUE,$G68=BD!$B$8),"Si es más de cinco Indica solo cantidad de beneficiarios",IF(AND(ISBLANK($J68)=TRUE,$G68=BD!$B$9),"Si es más de cinco Indica solo cantidad de beneficiarios",IF(AND(ISBLANK($J68)=TRUE,$G68=BD!$B$10),"Si es más de cinco Indica solo cantidad de beneficiarios",""))))</f>
        <v/>
      </c>
      <c r="L68" s="96"/>
      <c r="M68" s="96"/>
      <c r="N68" s="94" t="str">
        <f>IF(AND(ISBLANK($L68)=TRUE,ISBLANK($M68)=TRUE,$G68=BD!$B$10),"captura origen-destino",IF(AND(ISBLANK($L68)=FALSE,ISBLANK($M68)=TRUE,$G68=BD!$B$10),"Captura destino",IF(AND(ISBLANK($L68)=TRUE,ISBLANK($M68)=FALSE,$G68=BD!$B$10),"captura origen","")))</f>
        <v/>
      </c>
      <c r="O68" s="97" t="s">
        <v>167</v>
      </c>
      <c r="P68" s="98">
        <v>44274</v>
      </c>
      <c r="Q68" s="97" t="s">
        <v>316</v>
      </c>
      <c r="R68" s="94" t="str">
        <f t="shared" ref="R68:R131" si="3">IF(AND(ISBLANK($P68)=TRUE,ISBLANK($Q68),$O68=""),"",IF(AND(ISBLANK($P68)=TRUE,ISBLANK($Q68),$O68="No corresponde a ningún evento"),"",IF(AND(ISBLANK($P68)=FALSE,ISBLANK($Q68)=TRUE,$O68&lt;&gt;"No corresponde a ningún evento"),"Indica Lugar",IF(AND(ISBLANK($P68)=TRUE,ISBLANK($Q68)=TRUE,$O68&lt;&gt;"No corresponde a ningún evento"),"Indica la Fecha del evento",IF(AND(ISBLANK($P68)=TRUE,ISBLANK($Q68)=FALSE,$O68&lt;&gt;"No corresponde a ningún evento"),"Indica la Fecha del evento","")))))</f>
        <v/>
      </c>
      <c r="S68" s="118"/>
    </row>
    <row r="69" spans="1:19" ht="36" customHeight="1" x14ac:dyDescent="0.2">
      <c r="A69" s="35">
        <f t="shared" si="2"/>
        <v>67</v>
      </c>
      <c r="B69" s="42">
        <v>44279</v>
      </c>
      <c r="C69" s="34" t="s">
        <v>337</v>
      </c>
      <c r="D69" s="34" t="s">
        <v>478</v>
      </c>
      <c r="E69" s="36" t="s">
        <v>353</v>
      </c>
      <c r="F69" s="36" t="s">
        <v>479</v>
      </c>
      <c r="G69" s="48" t="s">
        <v>8</v>
      </c>
      <c r="H69" s="37">
        <v>5400</v>
      </c>
      <c r="I69" s="131"/>
      <c r="J69" s="45" t="s">
        <v>354</v>
      </c>
      <c r="K69" s="39" t="str">
        <f>IF(AND(ISBLANK($J69)=TRUE,$G69=BD!$B$2),"captura beneficiario",IF(AND(ISBLANK($J69)=TRUE,$G69=BD!$B$8),"Si es más de cinco Indica solo cantidad de beneficiarios",IF(AND(ISBLANK($J69)=TRUE,$G69=BD!$B$9),"Si es más de cinco Indica solo cantidad de beneficiarios",IF(AND(ISBLANK($J69)=TRUE,$G69=BD!$B$10),"Si es más de cinco Indica solo cantidad de beneficiarios",""))))</f>
        <v/>
      </c>
      <c r="L69" s="45"/>
      <c r="M69" s="45"/>
      <c r="N69" s="39" t="str">
        <f>IF(AND(ISBLANK($L69)=TRUE,ISBLANK($M69)=TRUE,$G69=BD!$B$10),"captura origen-destino",IF(AND(ISBLANK($L69)=FALSE,ISBLANK($M69)=TRUE,$G69=BD!$B$10),"Captura destino",IF(AND(ISBLANK($L69)=TRUE,ISBLANK($M69)=FALSE,$G69=BD!$B$10),"captura origen","")))</f>
        <v/>
      </c>
      <c r="O69" s="51"/>
      <c r="P69" s="52"/>
      <c r="Q69" s="51"/>
      <c r="R69" s="39" t="str">
        <f t="shared" si="3"/>
        <v/>
      </c>
      <c r="S69" s="118"/>
    </row>
    <row r="70" spans="1:19" ht="36" customHeight="1" x14ac:dyDescent="0.2">
      <c r="A70" s="89">
        <f t="shared" si="2"/>
        <v>68</v>
      </c>
      <c r="B70" s="90">
        <v>44279</v>
      </c>
      <c r="C70" s="91" t="s">
        <v>337</v>
      </c>
      <c r="D70" s="91" t="s">
        <v>480</v>
      </c>
      <c r="E70" s="92" t="s">
        <v>481</v>
      </c>
      <c r="F70" s="92" t="s">
        <v>482</v>
      </c>
      <c r="G70" s="93" t="s">
        <v>8</v>
      </c>
      <c r="H70" s="95">
        <v>6000</v>
      </c>
      <c r="I70" s="130"/>
      <c r="J70" s="96" t="s">
        <v>384</v>
      </c>
      <c r="K70" s="94" t="str">
        <f>IF(AND(ISBLANK($J70)=TRUE,$G70=BD!$B$2),"captura beneficiario",IF(AND(ISBLANK($J70)=TRUE,$G70=BD!$B$8),"Si es más de cinco Indica solo cantidad de beneficiarios",IF(AND(ISBLANK($J70)=TRUE,$G70=BD!$B$9),"Si es más de cinco Indica solo cantidad de beneficiarios",IF(AND(ISBLANK($J70)=TRUE,$G70=BD!$B$10),"Si es más de cinco Indica solo cantidad de beneficiarios",""))))</f>
        <v/>
      </c>
      <c r="L70" s="96"/>
      <c r="M70" s="96"/>
      <c r="N70" s="94" t="str">
        <f>IF(AND(ISBLANK($L70)=TRUE,ISBLANK($M70)=TRUE,$G70=BD!$B$10),"captura origen-destino",IF(AND(ISBLANK($L70)=FALSE,ISBLANK($M70)=TRUE,$G70=BD!$B$10),"Captura destino",IF(AND(ISBLANK($L70)=TRUE,ISBLANK($M70)=FALSE,$G70=BD!$B$10),"captura origen","")))</f>
        <v/>
      </c>
      <c r="O70" s="97"/>
      <c r="P70" s="98"/>
      <c r="Q70" s="97"/>
      <c r="R70" s="94" t="str">
        <f t="shared" si="3"/>
        <v/>
      </c>
      <c r="S70" s="118"/>
    </row>
    <row r="71" spans="1:19" ht="36" customHeight="1" x14ac:dyDescent="0.2">
      <c r="A71" s="35">
        <f t="shared" si="2"/>
        <v>69</v>
      </c>
      <c r="B71" s="42">
        <v>44279</v>
      </c>
      <c r="C71" s="34" t="s">
        <v>337</v>
      </c>
      <c r="D71" s="34" t="s">
        <v>483</v>
      </c>
      <c r="E71" s="36" t="s">
        <v>339</v>
      </c>
      <c r="F71" s="36" t="s">
        <v>484</v>
      </c>
      <c r="G71" s="48" t="s">
        <v>8</v>
      </c>
      <c r="H71" s="37">
        <v>4800</v>
      </c>
      <c r="I71" s="131"/>
      <c r="J71" s="45" t="s">
        <v>341</v>
      </c>
      <c r="K71" s="39" t="str">
        <f>IF(AND(ISBLANK($J71)=TRUE,$G71=BD!$B$2),"captura beneficiario",IF(AND(ISBLANK($J71)=TRUE,$G71=BD!$B$8),"Si es más de cinco Indica solo cantidad de beneficiarios",IF(AND(ISBLANK($J71)=TRUE,$G71=BD!$B$9),"Si es más de cinco Indica solo cantidad de beneficiarios",IF(AND(ISBLANK($J71)=TRUE,$G71=BD!$B$10),"Si es más de cinco Indica solo cantidad de beneficiarios",""))))</f>
        <v/>
      </c>
      <c r="L71" s="45"/>
      <c r="M71" s="45"/>
      <c r="N71" s="39" t="str">
        <f>IF(AND(ISBLANK($L71)=TRUE,ISBLANK($M71)=TRUE,$G71=BD!$B$10),"captura origen-destino",IF(AND(ISBLANK($L71)=FALSE,ISBLANK($M71)=TRUE,$G71=BD!$B$10),"Captura destino",IF(AND(ISBLANK($L71)=TRUE,ISBLANK($M71)=FALSE,$G71=BD!$B$10),"captura origen","")))</f>
        <v/>
      </c>
      <c r="O71" s="51"/>
      <c r="P71" s="52"/>
      <c r="Q71" s="51"/>
      <c r="R71" s="39" t="str">
        <f t="shared" si="3"/>
        <v/>
      </c>
      <c r="S71" s="118"/>
    </row>
    <row r="72" spans="1:19" ht="36" customHeight="1" x14ac:dyDescent="0.2">
      <c r="A72" s="89">
        <f t="shared" si="2"/>
        <v>70</v>
      </c>
      <c r="B72" s="90">
        <v>44280</v>
      </c>
      <c r="C72" s="91" t="s">
        <v>337</v>
      </c>
      <c r="D72" s="91" t="s">
        <v>485</v>
      </c>
      <c r="E72" s="92" t="s">
        <v>345</v>
      </c>
      <c r="F72" s="92" t="s">
        <v>486</v>
      </c>
      <c r="G72" s="93" t="s">
        <v>8</v>
      </c>
      <c r="H72" s="95">
        <v>4800</v>
      </c>
      <c r="I72" s="130"/>
      <c r="J72" s="96" t="s">
        <v>347</v>
      </c>
      <c r="K72" s="94" t="str">
        <f>IF(AND(ISBLANK($J72)=TRUE,$G72=BD!$B$2),"captura beneficiario",IF(AND(ISBLANK($J72)=TRUE,$G72=BD!$B$8),"Si es más de cinco Indica solo cantidad de beneficiarios",IF(AND(ISBLANK($J72)=TRUE,$G72=BD!$B$9),"Si es más de cinco Indica solo cantidad de beneficiarios",IF(AND(ISBLANK($J72)=TRUE,$G72=BD!$B$10),"Si es más de cinco Indica solo cantidad de beneficiarios",""))))</f>
        <v/>
      </c>
      <c r="L72" s="96"/>
      <c r="M72" s="96"/>
      <c r="N72" s="94" t="str">
        <f>IF(AND(ISBLANK($L72)=TRUE,ISBLANK($M72)=TRUE,$G72=BD!$B$10),"captura origen-destino",IF(AND(ISBLANK($L72)=FALSE,ISBLANK($M72)=TRUE,$G72=BD!$B$10),"Captura destino",IF(AND(ISBLANK($L72)=TRUE,ISBLANK($M72)=FALSE,$G72=BD!$B$10),"captura origen","")))</f>
        <v/>
      </c>
      <c r="O72" s="97"/>
      <c r="P72" s="98"/>
      <c r="Q72" s="97"/>
      <c r="R72" s="94" t="str">
        <f t="shared" si="3"/>
        <v/>
      </c>
      <c r="S72" s="118"/>
    </row>
    <row r="73" spans="1:19" ht="36" customHeight="1" x14ac:dyDescent="0.2">
      <c r="A73" s="35">
        <f t="shared" si="2"/>
        <v>71</v>
      </c>
      <c r="B73" s="42">
        <v>44347</v>
      </c>
      <c r="C73" s="34" t="s">
        <v>312</v>
      </c>
      <c r="D73" s="34" t="s">
        <v>623</v>
      </c>
      <c r="E73" s="36" t="s">
        <v>624</v>
      </c>
      <c r="F73" s="36" t="s">
        <v>625</v>
      </c>
      <c r="G73" s="48" t="s">
        <v>10</v>
      </c>
      <c r="H73" s="37">
        <v>1585.97</v>
      </c>
      <c r="I73" s="131" t="s">
        <v>635</v>
      </c>
      <c r="J73" s="45" t="s">
        <v>604</v>
      </c>
      <c r="K73" s="39" t="str">
        <f>IF(AND(ISBLANK($J73)=TRUE,$G73=BD!$B$2),"captura beneficiario",IF(AND(ISBLANK($J73)=TRUE,$G73=BD!$B$8),"Si es más de cinco Indica solo cantidad de beneficiarios",IF(AND(ISBLANK($J73)=TRUE,$G73=BD!$B$9),"Si es más de cinco Indica solo cantidad de beneficiarios",IF(AND(ISBLANK($J73)=TRUE,$G73=BD!$B$10),"Si es más de cinco Indica solo cantidad de beneficiarios",""))))</f>
        <v/>
      </c>
      <c r="L73" s="45" t="s">
        <v>321</v>
      </c>
      <c r="M73" s="45" t="s">
        <v>619</v>
      </c>
      <c r="N73" s="39" t="str">
        <f>IF(AND(ISBLANK($L73)=TRUE,ISBLANK($M73)=TRUE,$G73=BD!$B$10),"captura origen-destino",IF(AND(ISBLANK($L73)=FALSE,ISBLANK($M73)=TRUE,$G73=BD!$B$10),"Captura destino",IF(AND(ISBLANK($L73)=TRUE,ISBLANK($M73)=FALSE,$G73=BD!$B$10),"captura origen","")))</f>
        <v/>
      </c>
      <c r="O73" s="51" t="s">
        <v>244</v>
      </c>
      <c r="P73" s="52" t="s">
        <v>559</v>
      </c>
      <c r="Q73" s="51" t="s">
        <v>316</v>
      </c>
      <c r="R73" s="39" t="str">
        <f t="shared" si="3"/>
        <v/>
      </c>
      <c r="S73" s="118"/>
    </row>
    <row r="74" spans="1:19" ht="36" customHeight="1" x14ac:dyDescent="0.2">
      <c r="A74" s="89">
        <f t="shared" si="2"/>
        <v>72</v>
      </c>
      <c r="B74" s="90">
        <v>44281</v>
      </c>
      <c r="C74" s="91" t="s">
        <v>312</v>
      </c>
      <c r="D74" s="150" t="s">
        <v>489</v>
      </c>
      <c r="E74" s="92" t="s">
        <v>325</v>
      </c>
      <c r="F74" s="92" t="s">
        <v>395</v>
      </c>
      <c r="G74" s="93" t="s">
        <v>50</v>
      </c>
      <c r="H74" s="95">
        <v>378</v>
      </c>
      <c r="I74" s="130"/>
      <c r="J74" s="96" t="s">
        <v>490</v>
      </c>
      <c r="K74" s="94" t="str">
        <f>IF(AND(ISBLANK($J74)=TRUE,$G74=BD!$B$2),"captura beneficiario",IF(AND(ISBLANK($J74)=TRUE,$G74=BD!$B$8),"Si es más de cinco Indica solo cantidad de beneficiarios",IF(AND(ISBLANK($J74)=TRUE,$G74=BD!$B$9),"Si es más de cinco Indica solo cantidad de beneficiarios",IF(AND(ISBLANK($J74)=TRUE,$G74=BD!$B$10),"Si es más de cinco Indica solo cantidad de beneficiarios",""))))</f>
        <v/>
      </c>
      <c r="L74" s="96"/>
      <c r="M74" s="96"/>
      <c r="N74" s="94" t="str">
        <f>IF(AND(ISBLANK($L74)=TRUE,ISBLANK($M74)=TRUE,$G74=BD!$B$10),"captura origen-destino",IF(AND(ISBLANK($L74)=FALSE,ISBLANK($M74)=TRUE,$G74=BD!$B$10),"Captura destino",IF(AND(ISBLANK($L74)=TRUE,ISBLANK($M74)=FALSE,$G74=BD!$B$10),"captura origen","")))</f>
        <v/>
      </c>
      <c r="O74" s="97" t="s">
        <v>255</v>
      </c>
      <c r="P74" s="98">
        <v>44280</v>
      </c>
      <c r="Q74" s="97" t="s">
        <v>321</v>
      </c>
      <c r="R74" s="94" t="str">
        <f t="shared" si="3"/>
        <v/>
      </c>
      <c r="S74" s="118"/>
    </row>
    <row r="75" spans="1:19" ht="36" customHeight="1" x14ac:dyDescent="0.2">
      <c r="A75" s="35">
        <f t="shared" si="2"/>
        <v>73</v>
      </c>
      <c r="B75" s="42">
        <v>44281</v>
      </c>
      <c r="C75" s="34" t="s">
        <v>312</v>
      </c>
      <c r="D75" s="34" t="s">
        <v>491</v>
      </c>
      <c r="E75" s="36" t="s">
        <v>331</v>
      </c>
      <c r="F75" s="36" t="s">
        <v>492</v>
      </c>
      <c r="G75" s="48" t="s">
        <v>10</v>
      </c>
      <c r="H75" s="37">
        <v>1500</v>
      </c>
      <c r="I75" s="131"/>
      <c r="J75" s="45" t="s">
        <v>493</v>
      </c>
      <c r="K75" s="39" t="str">
        <f>IF(AND(ISBLANK($J75)=TRUE,$G75=BD!$B$2),"captura beneficiario",IF(AND(ISBLANK($J75)=TRUE,$G75=BD!$B$8),"Si es más de cinco Indica solo cantidad de beneficiarios",IF(AND(ISBLANK($J75)=TRUE,$G75=BD!$B$9),"Si es más de cinco Indica solo cantidad de beneficiarios",IF(AND(ISBLANK($J75)=TRUE,$G75=BD!$B$10),"Si es más de cinco Indica solo cantidad de beneficiarios",""))))</f>
        <v/>
      </c>
      <c r="L75" s="45" t="s">
        <v>321</v>
      </c>
      <c r="M75" s="45" t="s">
        <v>316</v>
      </c>
      <c r="N75" s="39" t="str">
        <f>IF(AND(ISBLANK($L75)=TRUE,ISBLANK($M75)=TRUE,$G75=BD!$B$10),"captura origen-destino",IF(AND(ISBLANK($L75)=FALSE,ISBLANK($M75)=TRUE,$G75=BD!$B$10),"Captura destino",IF(AND(ISBLANK($L75)=TRUE,ISBLANK($M75)=FALSE,$G75=BD!$B$10),"captura origen","")))</f>
        <v/>
      </c>
      <c r="O75" s="51" t="s">
        <v>248</v>
      </c>
      <c r="P75" s="52">
        <v>44281</v>
      </c>
      <c r="Q75" s="51" t="s">
        <v>316</v>
      </c>
      <c r="R75" s="39" t="str">
        <f t="shared" si="3"/>
        <v/>
      </c>
      <c r="S75" s="118"/>
    </row>
    <row r="76" spans="1:19" ht="36" customHeight="1" x14ac:dyDescent="0.2">
      <c r="A76" s="89">
        <f t="shared" si="2"/>
        <v>74</v>
      </c>
      <c r="B76" s="90">
        <v>44281</v>
      </c>
      <c r="C76" s="91" t="s">
        <v>365</v>
      </c>
      <c r="D76" s="91">
        <v>20</v>
      </c>
      <c r="E76" s="92" t="s">
        <v>629</v>
      </c>
      <c r="F76" s="92" t="s">
        <v>494</v>
      </c>
      <c r="G76" s="93" t="s">
        <v>9</v>
      </c>
      <c r="H76" s="95">
        <v>1800</v>
      </c>
      <c r="I76" s="130" t="s">
        <v>640</v>
      </c>
      <c r="J76" s="96" t="s">
        <v>493</v>
      </c>
      <c r="K76" s="94" t="str">
        <f>IF(AND(ISBLANK($J76)=TRUE,$G76=BD!$B$2),"captura beneficiario",IF(AND(ISBLANK($J76)=TRUE,$G76=BD!$B$8),"Si es más de cinco Indica solo cantidad de beneficiarios",IF(AND(ISBLANK($J76)=TRUE,$G76=BD!$B$9),"Si es más de cinco Indica solo cantidad de beneficiarios",IF(AND(ISBLANK($J76)=TRUE,$G76=BD!$B$10),"Si es más de cinco Indica solo cantidad de beneficiarios",""))))</f>
        <v/>
      </c>
      <c r="L76" s="96"/>
      <c r="M76" s="96"/>
      <c r="N76" s="94" t="str">
        <f>IF(AND(ISBLANK($L76)=TRUE,ISBLANK($M76)=TRUE,$G76=BD!$B$10),"captura origen-destino",IF(AND(ISBLANK($L76)=FALSE,ISBLANK($M76)=TRUE,$G76=BD!$B$10),"Captura destino",IF(AND(ISBLANK($L76)=TRUE,ISBLANK($M76)=FALSE,$G76=BD!$B$10),"captura origen","")))</f>
        <v/>
      </c>
      <c r="O76" s="97" t="s">
        <v>248</v>
      </c>
      <c r="P76" s="98" t="s">
        <v>495</v>
      </c>
      <c r="Q76" s="97" t="s">
        <v>316</v>
      </c>
      <c r="R76" s="94" t="str">
        <f t="shared" si="3"/>
        <v/>
      </c>
      <c r="S76" s="118"/>
    </row>
    <row r="77" spans="1:19" ht="36" customHeight="1" x14ac:dyDescent="0.2">
      <c r="A77" s="35">
        <f t="shared" si="2"/>
        <v>75</v>
      </c>
      <c r="B77" s="42">
        <v>44281</v>
      </c>
      <c r="C77" s="34" t="s">
        <v>410</v>
      </c>
      <c r="D77" s="34">
        <v>21</v>
      </c>
      <c r="E77" s="36" t="s">
        <v>629</v>
      </c>
      <c r="F77" s="36" t="s">
        <v>496</v>
      </c>
      <c r="G77" s="48" t="s">
        <v>10</v>
      </c>
      <c r="H77" s="37">
        <v>500</v>
      </c>
      <c r="I77" s="131"/>
      <c r="J77" s="45" t="s">
        <v>407</v>
      </c>
      <c r="K77" s="39" t="str">
        <f>IF(AND(ISBLANK($J77)=TRUE,$G77=BD!$B$2),"captura beneficiario",IF(AND(ISBLANK($J77)=TRUE,$G77=BD!$B$8),"Si es más de cinco Indica solo cantidad de beneficiarios",IF(AND(ISBLANK($J77)=TRUE,$G77=BD!$B$9),"Si es más de cinco Indica solo cantidad de beneficiarios",IF(AND(ISBLANK($J77)=TRUE,$G77=BD!$B$10),"Si es más de cinco Indica solo cantidad de beneficiarios",""))))</f>
        <v/>
      </c>
      <c r="L77" s="45" t="s">
        <v>409</v>
      </c>
      <c r="M77" s="45" t="s">
        <v>316</v>
      </c>
      <c r="N77" s="39" t="str">
        <f>IF(AND(ISBLANK($L77)=TRUE,ISBLANK($M77)=TRUE,$G77=BD!$B$10),"captura origen-destino",IF(AND(ISBLANK($L77)=FALSE,ISBLANK($M77)=TRUE,$G77=BD!$B$10),"Captura destino",IF(AND(ISBLANK($L77)=TRUE,ISBLANK($M77)=FALSE,$G77=BD!$B$10),"captura origen","")))</f>
        <v/>
      </c>
      <c r="O77" s="51" t="s">
        <v>248</v>
      </c>
      <c r="P77" s="52">
        <v>44281</v>
      </c>
      <c r="Q77" s="51" t="s">
        <v>316</v>
      </c>
      <c r="R77" s="39" t="str">
        <f t="shared" si="3"/>
        <v/>
      </c>
      <c r="S77" s="118"/>
    </row>
    <row r="78" spans="1:19" ht="36" customHeight="1" x14ac:dyDescent="0.2">
      <c r="A78" s="89">
        <f t="shared" si="2"/>
        <v>76</v>
      </c>
      <c r="B78" s="90">
        <v>44281</v>
      </c>
      <c r="C78" s="91" t="s">
        <v>312</v>
      </c>
      <c r="D78" s="91" t="s">
        <v>487</v>
      </c>
      <c r="E78" s="92" t="s">
        <v>419</v>
      </c>
      <c r="F78" s="92" t="s">
        <v>488</v>
      </c>
      <c r="G78" s="93" t="s">
        <v>50</v>
      </c>
      <c r="H78" s="95">
        <v>3240</v>
      </c>
      <c r="I78" s="130"/>
      <c r="J78" s="96">
        <v>16</v>
      </c>
      <c r="K78" s="94" t="str">
        <f>IF(AND(ISBLANK($J78)=TRUE,$G78=BD!$B$2),"captura beneficiario",IF(AND(ISBLANK($J78)=TRUE,$G78=BD!$B$8),"Si es más de cinco Indica solo cantidad de beneficiarios",IF(AND(ISBLANK($J78)=TRUE,$G78=BD!$B$9),"Si es más de cinco Indica solo cantidad de beneficiarios",IF(AND(ISBLANK($J78)=TRUE,$G78=BD!$B$10),"Si es más de cinco Indica solo cantidad de beneficiarios",""))))</f>
        <v/>
      </c>
      <c r="L78" s="96"/>
      <c r="M78" s="96"/>
      <c r="N78" s="94" t="str">
        <f>IF(AND(ISBLANK($L78)=TRUE,ISBLANK($M78)=TRUE,$G78=BD!$B$10),"captura origen-destino",IF(AND(ISBLANK($L78)=FALSE,ISBLANK($M78)=TRUE,$G78=BD!$B$10),"Captura destino",IF(AND(ISBLANK($L78)=TRUE,ISBLANK($M78)=FALSE,$G78=BD!$B$10),"captura origen","")))</f>
        <v/>
      </c>
      <c r="O78" s="97" t="s">
        <v>248</v>
      </c>
      <c r="P78" s="98">
        <v>44281</v>
      </c>
      <c r="Q78" s="97" t="s">
        <v>316</v>
      </c>
      <c r="R78" s="94" t="str">
        <f t="shared" si="3"/>
        <v/>
      </c>
      <c r="S78" s="118"/>
    </row>
    <row r="79" spans="1:19" ht="36" customHeight="1" x14ac:dyDescent="0.2">
      <c r="A79" s="35">
        <f t="shared" si="2"/>
        <v>77</v>
      </c>
      <c r="B79" s="42">
        <v>44282</v>
      </c>
      <c r="C79" s="34" t="s">
        <v>312</v>
      </c>
      <c r="D79" s="34" t="s">
        <v>497</v>
      </c>
      <c r="E79" s="36" t="s">
        <v>328</v>
      </c>
      <c r="F79" s="36" t="s">
        <v>498</v>
      </c>
      <c r="G79" s="48" t="s">
        <v>50</v>
      </c>
      <c r="H79" s="37">
        <v>812</v>
      </c>
      <c r="I79" s="131"/>
      <c r="J79" s="45" t="s">
        <v>468</v>
      </c>
      <c r="K79" s="39" t="str">
        <f>IF(AND(ISBLANK($J79)=TRUE,$G79=BD!$B$2),"captura beneficiario",IF(AND(ISBLANK($J79)=TRUE,$G79=BD!$B$8),"Si es más de cinco Indica solo cantidad de beneficiarios",IF(AND(ISBLANK($J79)=TRUE,$G79=BD!$B$9),"Si es más de cinco Indica solo cantidad de beneficiarios",IF(AND(ISBLANK($J79)=TRUE,$G79=BD!$B$10),"Si es más de cinco Indica solo cantidad de beneficiarios",""))))</f>
        <v/>
      </c>
      <c r="L79" s="45"/>
      <c r="M79" s="45"/>
      <c r="N79" s="39" t="str">
        <f>IF(AND(ISBLANK($L79)=TRUE,ISBLANK($M79)=TRUE,$G79=BD!$B$10),"captura origen-destino",IF(AND(ISBLANK($L79)=FALSE,ISBLANK($M79)=TRUE,$G79=BD!$B$10),"Captura destino",IF(AND(ISBLANK($L79)=TRUE,ISBLANK($M79)=FALSE,$G79=BD!$B$10),"captura origen","")))</f>
        <v/>
      </c>
      <c r="O79" s="51" t="s">
        <v>231</v>
      </c>
      <c r="P79" s="52">
        <v>44282</v>
      </c>
      <c r="Q79" s="51" t="s">
        <v>316</v>
      </c>
      <c r="R79" s="39" t="str">
        <f t="shared" si="3"/>
        <v/>
      </c>
      <c r="S79" s="118"/>
    </row>
    <row r="80" spans="1:19" ht="36" customHeight="1" x14ac:dyDescent="0.2">
      <c r="A80" s="89">
        <f t="shared" si="2"/>
        <v>78</v>
      </c>
      <c r="B80" s="90">
        <v>44285</v>
      </c>
      <c r="C80" s="91" t="s">
        <v>361</v>
      </c>
      <c r="D80" s="91">
        <v>17</v>
      </c>
      <c r="E80" s="92" t="s">
        <v>629</v>
      </c>
      <c r="F80" s="92" t="s">
        <v>500</v>
      </c>
      <c r="G80" s="93" t="s">
        <v>50</v>
      </c>
      <c r="H80" s="95">
        <v>500</v>
      </c>
      <c r="I80" s="130"/>
      <c r="J80" s="96" t="s">
        <v>341</v>
      </c>
      <c r="K80" s="94" t="str">
        <f>IF(AND(ISBLANK($J80)=TRUE,$G80=BD!$B$2),"captura beneficiario",IF(AND(ISBLANK($J80)=TRUE,$G80=BD!$B$8),"Si es más de cinco Indica solo cantidad de beneficiarios",IF(AND(ISBLANK($J80)=TRUE,$G80=BD!$B$9),"Si es más de cinco Indica solo cantidad de beneficiarios",IF(AND(ISBLANK($J80)=TRUE,$G80=BD!$B$10),"Si es más de cinco Indica solo cantidad de beneficiarios",""))))</f>
        <v/>
      </c>
      <c r="L80" s="96"/>
      <c r="M80" s="96"/>
      <c r="N80" s="94" t="str">
        <f>IF(AND(ISBLANK($L80)=TRUE,ISBLANK($M80)=TRUE,$G80=BD!$B$10),"captura origen-destino",IF(AND(ISBLANK($L80)=FALSE,ISBLANK($M80)=TRUE,$G80=BD!$B$10),"Captura destino",IF(AND(ISBLANK($L80)=TRUE,ISBLANK($M80)=FALSE,$G80=BD!$B$10),"captura origen","")))</f>
        <v/>
      </c>
      <c r="O80" s="97" t="s">
        <v>248</v>
      </c>
      <c r="P80" s="98" t="s">
        <v>641</v>
      </c>
      <c r="Q80" s="97" t="s">
        <v>316</v>
      </c>
      <c r="R80" s="94" t="str">
        <f t="shared" si="3"/>
        <v/>
      </c>
      <c r="S80" s="118"/>
    </row>
    <row r="81" spans="1:19" ht="36" customHeight="1" x14ac:dyDescent="0.2">
      <c r="A81" s="35">
        <f t="shared" si="2"/>
        <v>79</v>
      </c>
      <c r="B81" s="42">
        <v>44285</v>
      </c>
      <c r="C81" s="34" t="s">
        <v>361</v>
      </c>
      <c r="D81" s="34">
        <v>18</v>
      </c>
      <c r="E81" s="36" t="s">
        <v>629</v>
      </c>
      <c r="F81" s="36" t="s">
        <v>499</v>
      </c>
      <c r="G81" s="48" t="s">
        <v>50</v>
      </c>
      <c r="H81" s="37">
        <v>500</v>
      </c>
      <c r="I81" s="131"/>
      <c r="J81" s="45" t="s">
        <v>384</v>
      </c>
      <c r="K81" s="39" t="str">
        <f>IF(AND(ISBLANK($J81)=TRUE,$G81=BD!$B$2),"captura beneficiario",IF(AND(ISBLANK($J81)=TRUE,$G81=BD!$B$8),"Si es más de cinco Indica solo cantidad de beneficiarios",IF(AND(ISBLANK($J81)=TRUE,$G81=BD!$B$9),"Si es más de cinco Indica solo cantidad de beneficiarios",IF(AND(ISBLANK($J81)=TRUE,$G81=BD!$B$10),"Si es más de cinco Indica solo cantidad de beneficiarios",""))))</f>
        <v/>
      </c>
      <c r="L81" s="45"/>
      <c r="M81" s="45"/>
      <c r="N81" s="39" t="str">
        <f>IF(AND(ISBLANK($L81)=TRUE,ISBLANK($M81)=TRUE,$G81=BD!$B$10),"captura origen-destino",IF(AND(ISBLANK($L81)=FALSE,ISBLANK($M81)=TRUE,$G81=BD!$B$10),"Captura destino",IF(AND(ISBLANK($L81)=TRUE,ISBLANK($M81)=FALSE,$G81=BD!$B$10),"captura origen","")))</f>
        <v/>
      </c>
      <c r="O81" s="51" t="s">
        <v>248</v>
      </c>
      <c r="P81" s="52" t="s">
        <v>641</v>
      </c>
      <c r="Q81" s="51" t="s">
        <v>316</v>
      </c>
      <c r="R81" s="39" t="str">
        <f t="shared" si="3"/>
        <v/>
      </c>
      <c r="S81" s="118"/>
    </row>
    <row r="82" spans="1:19" ht="36" customHeight="1" x14ac:dyDescent="0.2">
      <c r="A82" s="89">
        <f t="shared" si="2"/>
        <v>80</v>
      </c>
      <c r="B82" s="90">
        <v>44294</v>
      </c>
      <c r="C82" s="91" t="s">
        <v>312</v>
      </c>
      <c r="D82" s="91" t="s">
        <v>501</v>
      </c>
      <c r="E82" s="92" t="s">
        <v>331</v>
      </c>
      <c r="F82" s="92" t="s">
        <v>502</v>
      </c>
      <c r="G82" s="93" t="s">
        <v>10</v>
      </c>
      <c r="H82" s="95">
        <v>1000</v>
      </c>
      <c r="I82" s="130" t="s">
        <v>504</v>
      </c>
      <c r="J82" s="96" t="s">
        <v>320</v>
      </c>
      <c r="K82" s="94" t="str">
        <f>IF(AND(ISBLANK($J82)=TRUE,$G82=BD!$B$2),"captura beneficiario",IF(AND(ISBLANK($J82)=TRUE,$G82=BD!$B$8),"Si es más de cinco Indica solo cantidad de beneficiarios",IF(AND(ISBLANK($J82)=TRUE,$G82=BD!$B$9),"Si es más de cinco Indica solo cantidad de beneficiarios",IF(AND(ISBLANK($J82)=TRUE,$G82=BD!$B$10),"Si es más de cinco Indica solo cantidad de beneficiarios",""))))</f>
        <v/>
      </c>
      <c r="L82" s="96" t="s">
        <v>321</v>
      </c>
      <c r="M82" s="96" t="s">
        <v>316</v>
      </c>
      <c r="N82" s="94" t="str">
        <f>IF(AND(ISBLANK($L82)=TRUE,ISBLANK($M82)=TRUE,$G82=BD!$B$10),"captura origen-destino",IF(AND(ISBLANK($L82)=FALSE,ISBLANK($M82)=TRUE,$G82=BD!$B$10),"Captura destino",IF(AND(ISBLANK($L82)=TRUE,ISBLANK($M82)=FALSE,$G82=BD!$B$10),"captura origen","")))</f>
        <v/>
      </c>
      <c r="O82" s="97" t="s">
        <v>248</v>
      </c>
      <c r="P82" s="98" t="s">
        <v>503</v>
      </c>
      <c r="Q82" s="97" t="s">
        <v>316</v>
      </c>
      <c r="R82" s="94" t="str">
        <f t="shared" si="3"/>
        <v/>
      </c>
      <c r="S82" s="118"/>
    </row>
    <row r="83" spans="1:19" ht="36" customHeight="1" x14ac:dyDescent="0.2">
      <c r="A83" s="35">
        <f t="shared" si="2"/>
        <v>81</v>
      </c>
      <c r="B83" s="42">
        <v>44294</v>
      </c>
      <c r="C83" s="34" t="s">
        <v>361</v>
      </c>
      <c r="D83" s="34">
        <v>22</v>
      </c>
      <c r="E83" s="36" t="s">
        <v>629</v>
      </c>
      <c r="F83" s="36" t="s">
        <v>506</v>
      </c>
      <c r="G83" s="48" t="s">
        <v>50</v>
      </c>
      <c r="H83" s="37">
        <v>400</v>
      </c>
      <c r="I83" s="131" t="s">
        <v>507</v>
      </c>
      <c r="J83" s="45" t="s">
        <v>320</v>
      </c>
      <c r="K83" s="39" t="str">
        <f>IF(AND(ISBLANK($J83)=TRUE,$G83=BD!$B$2),"captura beneficiario",IF(AND(ISBLANK($J83)=TRUE,$G83=BD!$B$8),"Si es más de cinco Indica solo cantidad de beneficiarios",IF(AND(ISBLANK($J83)=TRUE,$G83=BD!$B$9),"Si es más de cinco Indica solo cantidad de beneficiarios",IF(AND(ISBLANK($J83)=TRUE,$G83=BD!$B$10),"Si es más de cinco Indica solo cantidad de beneficiarios",""))))</f>
        <v/>
      </c>
      <c r="L83" s="45"/>
      <c r="M83" s="45"/>
      <c r="N83" s="39" t="str">
        <f>IF(AND(ISBLANK($L83)=TRUE,ISBLANK($M83)=TRUE,$G83=BD!$B$10),"captura origen-destino",IF(AND(ISBLANK($L83)=FALSE,ISBLANK($M83)=TRUE,$G83=BD!$B$10),"Captura destino",IF(AND(ISBLANK($L83)=TRUE,ISBLANK($M83)=FALSE,$G83=BD!$B$10),"captura origen","")))</f>
        <v/>
      </c>
      <c r="O83" s="51" t="s">
        <v>248</v>
      </c>
      <c r="P83" s="52">
        <v>44294</v>
      </c>
      <c r="Q83" s="51" t="s">
        <v>316</v>
      </c>
      <c r="R83" s="39" t="str">
        <f t="shared" si="3"/>
        <v/>
      </c>
      <c r="S83" s="118"/>
    </row>
    <row r="84" spans="1:19" ht="36" customHeight="1" x14ac:dyDescent="0.2">
      <c r="A84" s="89">
        <f t="shared" si="2"/>
        <v>82</v>
      </c>
      <c r="B84" s="90">
        <v>44295</v>
      </c>
      <c r="C84" s="91" t="s">
        <v>312</v>
      </c>
      <c r="D84" s="91" t="s">
        <v>505</v>
      </c>
      <c r="E84" s="92" t="s">
        <v>325</v>
      </c>
      <c r="F84" s="92" t="s">
        <v>395</v>
      </c>
      <c r="G84" s="93" t="s">
        <v>50</v>
      </c>
      <c r="H84" s="95">
        <v>260</v>
      </c>
      <c r="I84" s="130" t="s">
        <v>507</v>
      </c>
      <c r="J84" s="96" t="s">
        <v>508</v>
      </c>
      <c r="K84" s="94" t="str">
        <f>IF(AND(ISBLANK($J84)=TRUE,$G84=BD!$B$2),"captura beneficiario",IF(AND(ISBLANK($J84)=TRUE,$G84=BD!$B$8),"Si es más de cinco Indica solo cantidad de beneficiarios",IF(AND(ISBLANK($J84)=TRUE,$G84=BD!$B$9),"Si es más de cinco Indica solo cantidad de beneficiarios",IF(AND(ISBLANK($J84)=TRUE,$G84=BD!$B$10),"Si es más de cinco Indica solo cantidad de beneficiarios",""))))</f>
        <v/>
      </c>
      <c r="L84" s="96"/>
      <c r="M84" s="96"/>
      <c r="N84" s="94" t="str">
        <f>IF(AND(ISBLANK($L84)=TRUE,ISBLANK($M84)=TRUE,$G84=BD!$B$10),"captura origen-destino",IF(AND(ISBLANK($L84)=FALSE,ISBLANK($M84)=TRUE,$G84=BD!$B$10),"Captura destino",IF(AND(ISBLANK($L84)=TRUE,ISBLANK($M84)=FALSE,$G84=BD!$B$10),"captura origen","")))</f>
        <v/>
      </c>
      <c r="O84" s="97" t="s">
        <v>248</v>
      </c>
      <c r="P84" s="98" t="s">
        <v>503</v>
      </c>
      <c r="Q84" s="97" t="s">
        <v>316</v>
      </c>
      <c r="R84" s="94" t="str">
        <f t="shared" si="3"/>
        <v/>
      </c>
      <c r="S84" s="118"/>
    </row>
    <row r="85" spans="1:19" ht="36" customHeight="1" x14ac:dyDescent="0.2">
      <c r="A85" s="35">
        <f t="shared" si="2"/>
        <v>83</v>
      </c>
      <c r="B85" s="42">
        <v>44295</v>
      </c>
      <c r="C85" s="34" t="s">
        <v>312</v>
      </c>
      <c r="D85" s="34" t="s">
        <v>509</v>
      </c>
      <c r="E85" s="36" t="s">
        <v>334</v>
      </c>
      <c r="F85" s="36" t="s">
        <v>510</v>
      </c>
      <c r="G85" s="48" t="s">
        <v>50</v>
      </c>
      <c r="H85" s="151">
        <v>239</v>
      </c>
      <c r="I85" s="131" t="s">
        <v>504</v>
      </c>
      <c r="J85" s="45">
        <v>29</v>
      </c>
      <c r="K85" s="39" t="str">
        <f>IF(AND(ISBLANK($J85)=TRUE,$G85=BD!$B$2),"captura beneficiario",IF(AND(ISBLANK($J85)=TRUE,$G85=BD!$B$8),"Si es más de cinco Indica solo cantidad de beneficiarios",IF(AND(ISBLANK($J85)=TRUE,$G85=BD!$B$9),"Si es más de cinco Indica solo cantidad de beneficiarios",IF(AND(ISBLANK($J85)=TRUE,$G85=BD!$B$10),"Si es más de cinco Indica solo cantidad de beneficiarios",""))))</f>
        <v/>
      </c>
      <c r="L85" s="45"/>
      <c r="M85" s="45"/>
      <c r="N85" s="39" t="str">
        <f>IF(AND(ISBLANK($L85)=TRUE,ISBLANK($M85)=TRUE,$G85=BD!$B$10),"captura origen-destino",IF(AND(ISBLANK($L85)=FALSE,ISBLANK($M85)=TRUE,$G85=BD!$B$10),"Captura destino",IF(AND(ISBLANK($L85)=TRUE,ISBLANK($M85)=FALSE,$G85=BD!$B$10),"captura origen","")))</f>
        <v/>
      </c>
      <c r="O85" s="51" t="s">
        <v>248</v>
      </c>
      <c r="P85" s="52" t="s">
        <v>503</v>
      </c>
      <c r="Q85" s="51" t="s">
        <v>511</v>
      </c>
      <c r="R85" s="39" t="str">
        <f t="shared" si="3"/>
        <v/>
      </c>
      <c r="S85" s="118"/>
    </row>
    <row r="86" spans="1:19" ht="36" customHeight="1" x14ac:dyDescent="0.2">
      <c r="A86" s="89">
        <f t="shared" si="2"/>
        <v>84</v>
      </c>
      <c r="B86" s="90">
        <v>44295</v>
      </c>
      <c r="C86" s="91" t="s">
        <v>312</v>
      </c>
      <c r="D86" s="91" t="s">
        <v>512</v>
      </c>
      <c r="E86" s="92" t="s">
        <v>331</v>
      </c>
      <c r="F86" s="92" t="s">
        <v>513</v>
      </c>
      <c r="G86" s="93" t="s">
        <v>10</v>
      </c>
      <c r="H86" s="95">
        <v>1500</v>
      </c>
      <c r="I86" s="130" t="s">
        <v>504</v>
      </c>
      <c r="J86" s="96" t="s">
        <v>493</v>
      </c>
      <c r="K86" s="94" t="str">
        <f>IF(AND(ISBLANK($J86)=TRUE,$G86=BD!$B$2),"captura beneficiario",IF(AND(ISBLANK($J86)=TRUE,$G86=BD!$B$8),"Si es más de cinco Indica solo cantidad de beneficiarios",IF(AND(ISBLANK($J86)=TRUE,$G86=BD!$B$9),"Si es más de cinco Indica solo cantidad de beneficiarios",IF(AND(ISBLANK($J86)=TRUE,$G86=BD!$B$10),"Si es más de cinco Indica solo cantidad de beneficiarios",""))))</f>
        <v/>
      </c>
      <c r="L86" s="96" t="s">
        <v>321</v>
      </c>
      <c r="M86" s="96" t="s">
        <v>316</v>
      </c>
      <c r="N86" s="94" t="str">
        <f>IF(AND(ISBLANK($L86)=TRUE,ISBLANK($M86)=TRUE,$G86=BD!$B$10),"captura origen-destino",IF(AND(ISBLANK($L86)=FALSE,ISBLANK($M86)=TRUE,$G86=BD!$B$10),"Captura destino",IF(AND(ISBLANK($L86)=TRUE,ISBLANK($M86)=FALSE,$G86=BD!$B$10),"captura origen","")))</f>
        <v/>
      </c>
      <c r="O86" s="97" t="s">
        <v>248</v>
      </c>
      <c r="P86" s="98" t="s">
        <v>503</v>
      </c>
      <c r="Q86" s="97" t="s">
        <v>511</v>
      </c>
      <c r="R86" s="94" t="str">
        <f t="shared" si="3"/>
        <v/>
      </c>
      <c r="S86" s="118"/>
    </row>
    <row r="87" spans="1:19" ht="36" customHeight="1" x14ac:dyDescent="0.2">
      <c r="A87" s="35">
        <f t="shared" si="2"/>
        <v>85</v>
      </c>
      <c r="B87" s="42">
        <v>44295</v>
      </c>
      <c r="C87" s="34" t="s">
        <v>410</v>
      </c>
      <c r="D87" s="34">
        <v>23</v>
      </c>
      <c r="E87" s="36" t="s">
        <v>629</v>
      </c>
      <c r="F87" s="36" t="s">
        <v>514</v>
      </c>
      <c r="G87" s="48" t="s">
        <v>10</v>
      </c>
      <c r="H87" s="37">
        <v>500</v>
      </c>
      <c r="I87" s="131" t="s">
        <v>504</v>
      </c>
      <c r="J87" s="45" t="s">
        <v>407</v>
      </c>
      <c r="K87" s="39" t="str">
        <f>IF(AND(ISBLANK($J87)=TRUE,$G87=BD!$B$2),"captura beneficiario",IF(AND(ISBLANK($J87)=TRUE,$G87=BD!$B$8),"Si es más de cinco Indica solo cantidad de beneficiarios",IF(AND(ISBLANK($J87)=TRUE,$G87=BD!$B$9),"Si es más de cinco Indica solo cantidad de beneficiarios",IF(AND(ISBLANK($J87)=TRUE,$G87=BD!$B$10),"Si es más de cinco Indica solo cantidad de beneficiarios",""))))</f>
        <v/>
      </c>
      <c r="L87" s="45" t="s">
        <v>409</v>
      </c>
      <c r="M87" s="45" t="s">
        <v>316</v>
      </c>
      <c r="N87" s="39" t="str">
        <f>IF(AND(ISBLANK($L87)=TRUE,ISBLANK($M87)=TRUE,$G87=BD!$B$10),"captura origen-destino",IF(AND(ISBLANK($L87)=FALSE,ISBLANK($M87)=TRUE,$G87=BD!$B$10),"Captura destino",IF(AND(ISBLANK($L87)=TRUE,ISBLANK($M87)=FALSE,$G87=BD!$B$10),"captura origen","")))</f>
        <v/>
      </c>
      <c r="O87" s="51" t="s">
        <v>248</v>
      </c>
      <c r="P87" s="52" t="s">
        <v>503</v>
      </c>
      <c r="Q87" s="51" t="s">
        <v>511</v>
      </c>
      <c r="R87" s="39" t="str">
        <f t="shared" si="3"/>
        <v/>
      </c>
      <c r="S87" s="118"/>
    </row>
    <row r="88" spans="1:19" ht="36" customHeight="1" x14ac:dyDescent="0.2">
      <c r="A88" s="89">
        <f t="shared" si="2"/>
        <v>86</v>
      </c>
      <c r="B88" s="90">
        <v>44295</v>
      </c>
      <c r="C88" s="91" t="s">
        <v>365</v>
      </c>
      <c r="D88" s="91">
        <v>24</v>
      </c>
      <c r="E88" s="92" t="s">
        <v>629</v>
      </c>
      <c r="F88" s="92" t="s">
        <v>515</v>
      </c>
      <c r="G88" s="93" t="s">
        <v>9</v>
      </c>
      <c r="H88" s="95">
        <v>1800</v>
      </c>
      <c r="I88" s="130" t="s">
        <v>642</v>
      </c>
      <c r="J88" s="96" t="s">
        <v>493</v>
      </c>
      <c r="K88" s="94" t="str">
        <f>IF(AND(ISBLANK($J88)=TRUE,$G88=BD!$B$2),"captura beneficiario",IF(AND(ISBLANK($J88)=TRUE,$G88=BD!$B$8),"Si es más de cinco Indica solo cantidad de beneficiarios",IF(AND(ISBLANK($J88)=TRUE,$G88=BD!$B$9),"Si es más de cinco Indica solo cantidad de beneficiarios",IF(AND(ISBLANK($J88)=TRUE,$G88=BD!$B$10),"Si es más de cinco Indica solo cantidad de beneficiarios",""))))</f>
        <v/>
      </c>
      <c r="L88" s="96"/>
      <c r="M88" s="96"/>
      <c r="N88" s="94" t="str">
        <f>IF(AND(ISBLANK($L88)=TRUE,ISBLANK($M88)=TRUE,$G88=BD!$B$10),"captura origen-destino",IF(AND(ISBLANK($L88)=FALSE,ISBLANK($M88)=TRUE,$G88=BD!$B$10),"Captura destino",IF(AND(ISBLANK($L88)=TRUE,ISBLANK($M88)=FALSE,$G88=BD!$B$10),"captura origen","")))</f>
        <v/>
      </c>
      <c r="O88" s="97" t="s">
        <v>248</v>
      </c>
      <c r="P88" s="98" t="s">
        <v>503</v>
      </c>
      <c r="Q88" s="97" t="s">
        <v>511</v>
      </c>
      <c r="R88" s="94" t="str">
        <f t="shared" si="3"/>
        <v/>
      </c>
      <c r="S88" s="118"/>
    </row>
    <row r="89" spans="1:19" ht="36" customHeight="1" x14ac:dyDescent="0.2">
      <c r="A89" s="35">
        <f t="shared" si="2"/>
        <v>87</v>
      </c>
      <c r="B89" s="42">
        <v>44296</v>
      </c>
      <c r="C89" s="34" t="s">
        <v>312</v>
      </c>
      <c r="D89" s="34" t="s">
        <v>516</v>
      </c>
      <c r="E89" s="36" t="s">
        <v>419</v>
      </c>
      <c r="F89" s="36" t="s">
        <v>517</v>
      </c>
      <c r="G89" s="48" t="s">
        <v>50</v>
      </c>
      <c r="H89" s="151">
        <v>6440</v>
      </c>
      <c r="I89" s="131" t="s">
        <v>504</v>
      </c>
      <c r="J89" s="45">
        <v>29</v>
      </c>
      <c r="K89" s="39" t="str">
        <f>IF(AND(ISBLANK($J89)=TRUE,$G89=BD!$B$2),"captura beneficiario",IF(AND(ISBLANK($J89)=TRUE,$G89=BD!$B$8),"Si es más de cinco Indica solo cantidad de beneficiarios",IF(AND(ISBLANK($J89)=TRUE,$G89=BD!$B$9),"Si es más de cinco Indica solo cantidad de beneficiarios",IF(AND(ISBLANK($J89)=TRUE,$G89=BD!$B$10),"Si es más de cinco Indica solo cantidad de beneficiarios",""))))</f>
        <v/>
      </c>
      <c r="L89" s="45"/>
      <c r="M89" s="45"/>
      <c r="N89" s="39" t="str">
        <f>IF(AND(ISBLANK($L89)=TRUE,ISBLANK($M89)=TRUE,$G89=BD!$B$10),"captura origen-destino",IF(AND(ISBLANK($L89)=FALSE,ISBLANK($M89)=TRUE,$G89=BD!$B$10),"Captura destino",IF(AND(ISBLANK($L89)=TRUE,ISBLANK($M89)=FALSE,$G89=BD!$B$10),"captura origen","")))</f>
        <v/>
      </c>
      <c r="O89" s="51" t="s">
        <v>248</v>
      </c>
      <c r="P89" s="52" t="s">
        <v>503</v>
      </c>
      <c r="Q89" s="51" t="s">
        <v>511</v>
      </c>
      <c r="R89" s="39" t="str">
        <f t="shared" si="3"/>
        <v/>
      </c>
      <c r="S89" s="118"/>
    </row>
    <row r="90" spans="1:19" ht="36" customHeight="1" x14ac:dyDescent="0.2">
      <c r="A90" s="89">
        <f t="shared" si="2"/>
        <v>88</v>
      </c>
      <c r="B90" s="90">
        <v>44299</v>
      </c>
      <c r="C90" s="91" t="s">
        <v>312</v>
      </c>
      <c r="D90" s="91" t="s">
        <v>518</v>
      </c>
      <c r="E90" s="92" t="s">
        <v>328</v>
      </c>
      <c r="F90" s="92" t="s">
        <v>519</v>
      </c>
      <c r="G90" s="93" t="s">
        <v>50</v>
      </c>
      <c r="H90" s="152">
        <v>626.01</v>
      </c>
      <c r="I90" s="130" t="s">
        <v>504</v>
      </c>
      <c r="J90" s="96" t="s">
        <v>396</v>
      </c>
      <c r="K90" s="94" t="str">
        <f>IF(AND(ISBLANK($J90)=TRUE,$G90=BD!$B$2),"captura beneficiario",IF(AND(ISBLANK($J90)=TRUE,$G90=BD!$B$8),"Si es más de cinco Indica solo cantidad de beneficiarios",IF(AND(ISBLANK($J90)=TRUE,$G90=BD!$B$9),"Si es más de cinco Indica solo cantidad de beneficiarios",IF(AND(ISBLANK($J90)=TRUE,$G90=BD!$B$10),"Si es más de cinco Indica solo cantidad de beneficiarios",""))))</f>
        <v/>
      </c>
      <c r="L90" s="96"/>
      <c r="M90" s="96"/>
      <c r="N90" s="94" t="str">
        <f>IF(AND(ISBLANK($L90)=TRUE,ISBLANK($M90)=TRUE,$G90=BD!$B$10),"captura origen-destino",IF(AND(ISBLANK($L90)=FALSE,ISBLANK($M90)=TRUE,$G90=BD!$B$10),"Captura destino",IF(AND(ISBLANK($L90)=TRUE,ISBLANK($M90)=FALSE,$G90=BD!$B$10),"captura origen","")))</f>
        <v/>
      </c>
      <c r="O90" s="97" t="s">
        <v>248</v>
      </c>
      <c r="P90" s="98" t="s">
        <v>503</v>
      </c>
      <c r="Q90" s="97" t="s">
        <v>511</v>
      </c>
      <c r="R90" s="94" t="str">
        <f t="shared" si="3"/>
        <v/>
      </c>
      <c r="S90" s="118"/>
    </row>
    <row r="91" spans="1:19" ht="36" customHeight="1" x14ac:dyDescent="0.2">
      <c r="A91" s="35">
        <f t="shared" si="2"/>
        <v>89</v>
      </c>
      <c r="B91" s="42">
        <v>44302</v>
      </c>
      <c r="C91" s="34" t="s">
        <v>312</v>
      </c>
      <c r="D91" s="34" t="s">
        <v>520</v>
      </c>
      <c r="E91" s="36" t="s">
        <v>325</v>
      </c>
      <c r="F91" s="36" t="s">
        <v>395</v>
      </c>
      <c r="G91" s="48" t="s">
        <v>50</v>
      </c>
      <c r="H91" s="37">
        <v>268</v>
      </c>
      <c r="I91" s="131" t="s">
        <v>523</v>
      </c>
      <c r="J91" s="45" t="s">
        <v>396</v>
      </c>
      <c r="K91" s="39" t="str">
        <f>IF(AND(ISBLANK($J91)=TRUE,$G91=BD!$B$2),"captura beneficiario",IF(AND(ISBLANK($J91)=TRUE,$G91=BD!$B$8),"Si es más de cinco Indica solo cantidad de beneficiarios",IF(AND(ISBLANK($J91)=TRUE,$G91=BD!$B$9),"Si es más de cinco Indica solo cantidad de beneficiarios",IF(AND(ISBLANK($J91)=TRUE,$G91=BD!$B$10),"Si es más de cinco Indica solo cantidad de beneficiarios",""))))</f>
        <v/>
      </c>
      <c r="L91" s="45"/>
      <c r="M91" s="45"/>
      <c r="N91" s="39" t="str">
        <f>IF(AND(ISBLANK($L91)=TRUE,ISBLANK($M91)=TRUE,$G91=BD!$B$10),"captura origen-destino",IF(AND(ISBLANK($L91)=FALSE,ISBLANK($M91)=TRUE,$G91=BD!$B$10),"Captura destino",IF(AND(ISBLANK($L91)=TRUE,ISBLANK($M91)=FALSE,$G91=BD!$B$10),"captura origen","")))</f>
        <v/>
      </c>
      <c r="O91" s="51" t="s">
        <v>248</v>
      </c>
      <c r="P91" s="52" t="s">
        <v>521</v>
      </c>
      <c r="Q91" s="51" t="s">
        <v>522</v>
      </c>
      <c r="R91" s="39" t="str">
        <f t="shared" si="3"/>
        <v/>
      </c>
      <c r="S91" s="118"/>
    </row>
    <row r="92" spans="1:19" ht="36" customHeight="1" x14ac:dyDescent="0.2">
      <c r="A92" s="89">
        <f t="shared" si="2"/>
        <v>90</v>
      </c>
      <c r="B92" s="90">
        <v>44302</v>
      </c>
      <c r="C92" s="91" t="s">
        <v>312</v>
      </c>
      <c r="D92" s="91" t="s">
        <v>524</v>
      </c>
      <c r="E92" s="92" t="s">
        <v>331</v>
      </c>
      <c r="F92" s="92" t="s">
        <v>525</v>
      </c>
      <c r="G92" s="93" t="s">
        <v>10</v>
      </c>
      <c r="H92" s="95">
        <v>1000</v>
      </c>
      <c r="I92" s="130" t="s">
        <v>523</v>
      </c>
      <c r="J92" s="96" t="s">
        <v>320</v>
      </c>
      <c r="K92" s="94" t="str">
        <f>IF(AND(ISBLANK($J92)=TRUE,$G92=BD!$B$2),"captura beneficiario",IF(AND(ISBLANK($J92)=TRUE,$G92=BD!$B$8),"Si es más de cinco Indica solo cantidad de beneficiarios",IF(AND(ISBLANK($J92)=TRUE,$G92=BD!$B$9),"Si es más de cinco Indica solo cantidad de beneficiarios",IF(AND(ISBLANK($J92)=TRUE,$G92=BD!$B$10),"Si es más de cinco Indica solo cantidad de beneficiarios",""))))</f>
        <v/>
      </c>
      <c r="L92" s="96" t="s">
        <v>321</v>
      </c>
      <c r="M92" s="96" t="s">
        <v>316</v>
      </c>
      <c r="N92" s="94" t="str">
        <f>IF(AND(ISBLANK($L92)=TRUE,ISBLANK($M92)=TRUE,$G92=BD!$B$10),"captura origen-destino",IF(AND(ISBLANK($L92)=FALSE,ISBLANK($M92)=TRUE,$G92=BD!$B$10),"Captura destino",IF(AND(ISBLANK($L92)=TRUE,ISBLANK($M92)=FALSE,$G92=BD!$B$10),"captura origen","")))</f>
        <v/>
      </c>
      <c r="O92" s="97" t="s">
        <v>248</v>
      </c>
      <c r="P92" s="98" t="s">
        <v>521</v>
      </c>
      <c r="Q92" s="97" t="s">
        <v>522</v>
      </c>
      <c r="R92" s="94" t="str">
        <f t="shared" si="3"/>
        <v/>
      </c>
      <c r="S92" s="118"/>
    </row>
    <row r="93" spans="1:19" ht="36" customHeight="1" x14ac:dyDescent="0.2">
      <c r="A93" s="35">
        <f t="shared" si="2"/>
        <v>91</v>
      </c>
      <c r="B93" s="42">
        <v>44302</v>
      </c>
      <c r="C93" s="34" t="s">
        <v>365</v>
      </c>
      <c r="D93" s="34">
        <v>25</v>
      </c>
      <c r="E93" s="36" t="s">
        <v>629</v>
      </c>
      <c r="F93" s="36" t="s">
        <v>526</v>
      </c>
      <c r="G93" s="48" t="s">
        <v>9</v>
      </c>
      <c r="H93" s="37">
        <v>900</v>
      </c>
      <c r="I93" s="131" t="s">
        <v>523</v>
      </c>
      <c r="J93" s="45" t="s">
        <v>320</v>
      </c>
      <c r="K93" s="39" t="str">
        <f>IF(AND(ISBLANK($J93)=TRUE,$G93=BD!$B$2),"captura beneficiario",IF(AND(ISBLANK($J93)=TRUE,$G93=BD!$B$8),"Si es más de cinco Indica solo cantidad de beneficiarios",IF(AND(ISBLANK($J93)=TRUE,$G93=BD!$B$9),"Si es más de cinco Indica solo cantidad de beneficiarios",IF(AND(ISBLANK($J93)=TRUE,$G93=BD!$B$10),"Si es más de cinco Indica solo cantidad de beneficiarios",""))))</f>
        <v/>
      </c>
      <c r="L93" s="45"/>
      <c r="M93" s="45"/>
      <c r="N93" s="39" t="str">
        <f>IF(AND(ISBLANK($L93)=TRUE,ISBLANK($M93)=TRUE,$G93=BD!$B$10),"captura origen-destino",IF(AND(ISBLANK($L93)=FALSE,ISBLANK($M93)=TRUE,$G93=BD!$B$10),"Captura destino",IF(AND(ISBLANK($L93)=TRUE,ISBLANK($M93)=FALSE,$G93=BD!$B$10),"captura origen","")))</f>
        <v/>
      </c>
      <c r="O93" s="51" t="s">
        <v>248</v>
      </c>
      <c r="P93" s="52" t="s">
        <v>521</v>
      </c>
      <c r="Q93" s="51" t="s">
        <v>522</v>
      </c>
      <c r="R93" s="39" t="str">
        <f t="shared" si="3"/>
        <v/>
      </c>
      <c r="S93" s="118"/>
    </row>
    <row r="94" spans="1:19" ht="36" customHeight="1" x14ac:dyDescent="0.2">
      <c r="A94" s="89">
        <f t="shared" si="2"/>
        <v>92</v>
      </c>
      <c r="B94" s="90">
        <v>44302</v>
      </c>
      <c r="C94" s="91" t="s">
        <v>410</v>
      </c>
      <c r="D94" s="91">
        <v>28</v>
      </c>
      <c r="E94" s="92" t="s">
        <v>629</v>
      </c>
      <c r="F94" s="92" t="s">
        <v>527</v>
      </c>
      <c r="G94" s="93" t="s">
        <v>10</v>
      </c>
      <c r="H94" s="95">
        <v>200</v>
      </c>
      <c r="I94" s="130" t="s">
        <v>643</v>
      </c>
      <c r="J94" s="96" t="s">
        <v>528</v>
      </c>
      <c r="K94" s="94" t="str">
        <f>IF(AND(ISBLANK($J94)=TRUE,$G94=BD!$B$2),"captura beneficiario",IF(AND(ISBLANK($J94)=TRUE,$G94=BD!$B$8),"Si es más de cinco Indica solo cantidad de beneficiarios",IF(AND(ISBLANK($J94)=TRUE,$G94=BD!$B$9),"Si es más de cinco Indica solo cantidad de beneficiarios",IF(AND(ISBLANK($J94)=TRUE,$G94=BD!$B$10),"Si es más de cinco Indica solo cantidad de beneficiarios",""))))</f>
        <v/>
      </c>
      <c r="L94" s="96" t="s">
        <v>316</v>
      </c>
      <c r="M94" s="96" t="s">
        <v>428</v>
      </c>
      <c r="N94" s="94" t="str">
        <f>IF(AND(ISBLANK($L94)=TRUE,ISBLANK($M94)=TRUE,$G94=BD!$B$10),"captura origen-destino",IF(AND(ISBLANK($L94)=FALSE,ISBLANK($M94)=TRUE,$G94=BD!$B$10),"Captura destino",IF(AND(ISBLANK($L94)=TRUE,ISBLANK($M94)=FALSE,$G94=BD!$B$10),"captura origen","")))</f>
        <v/>
      </c>
      <c r="O94" s="97" t="s">
        <v>248</v>
      </c>
      <c r="P94" s="98" t="s">
        <v>521</v>
      </c>
      <c r="Q94" s="97" t="s">
        <v>522</v>
      </c>
      <c r="R94" s="94" t="str">
        <f t="shared" si="3"/>
        <v/>
      </c>
      <c r="S94" s="118"/>
    </row>
    <row r="95" spans="1:19" ht="36" customHeight="1" x14ac:dyDescent="0.2">
      <c r="A95" s="35">
        <f t="shared" si="2"/>
        <v>93</v>
      </c>
      <c r="B95" s="42">
        <v>44303</v>
      </c>
      <c r="C95" s="34" t="s">
        <v>312</v>
      </c>
      <c r="D95" s="34" t="s">
        <v>529</v>
      </c>
      <c r="E95" s="36" t="s">
        <v>419</v>
      </c>
      <c r="F95" s="36" t="s">
        <v>530</v>
      </c>
      <c r="G95" s="48" t="s">
        <v>50</v>
      </c>
      <c r="H95" s="151">
        <v>2800</v>
      </c>
      <c r="I95" s="131" t="s">
        <v>523</v>
      </c>
      <c r="J95" s="45">
        <v>15</v>
      </c>
      <c r="K95" s="39" t="str">
        <f>IF(AND(ISBLANK($J95)=TRUE,$G95=BD!$B$2),"captura beneficiario",IF(AND(ISBLANK($J95)=TRUE,$G95=BD!$B$8),"Si es más de cinco Indica solo cantidad de beneficiarios",IF(AND(ISBLANK($J95)=TRUE,$G95=BD!$B$9),"Si es más de cinco Indica solo cantidad de beneficiarios",IF(AND(ISBLANK($J95)=TRUE,$G95=BD!$B$10),"Si es más de cinco Indica solo cantidad de beneficiarios",""))))</f>
        <v/>
      </c>
      <c r="L95" s="45"/>
      <c r="M95" s="45"/>
      <c r="N95" s="39" t="str">
        <f>IF(AND(ISBLANK($L95)=TRUE,ISBLANK($M95)=TRUE,$G95=BD!$B$10),"captura origen-destino",IF(AND(ISBLANK($L95)=FALSE,ISBLANK($M95)=TRUE,$G95=BD!$B$10),"Captura destino",IF(AND(ISBLANK($L95)=TRUE,ISBLANK($M95)=FALSE,$G95=BD!$B$10),"captura origen","")))</f>
        <v/>
      </c>
      <c r="O95" s="51" t="s">
        <v>248</v>
      </c>
      <c r="P95" s="52" t="s">
        <v>521</v>
      </c>
      <c r="Q95" s="51" t="s">
        <v>522</v>
      </c>
      <c r="R95" s="39" t="str">
        <f t="shared" si="3"/>
        <v/>
      </c>
      <c r="S95" s="118"/>
    </row>
    <row r="96" spans="1:19" ht="36" customHeight="1" x14ac:dyDescent="0.2">
      <c r="A96" s="89">
        <f t="shared" si="2"/>
        <v>94</v>
      </c>
      <c r="B96" s="90">
        <v>44306</v>
      </c>
      <c r="C96" s="91" t="s">
        <v>312</v>
      </c>
      <c r="D96" s="93" t="s">
        <v>534</v>
      </c>
      <c r="E96" s="92" t="s">
        <v>531</v>
      </c>
      <c r="F96" s="92" t="s">
        <v>532</v>
      </c>
      <c r="G96" s="93" t="s">
        <v>50</v>
      </c>
      <c r="H96" s="152">
        <v>1300</v>
      </c>
      <c r="I96" s="130" t="s">
        <v>533</v>
      </c>
      <c r="J96" s="96">
        <v>7</v>
      </c>
      <c r="K96" s="94" t="str">
        <f>IF(AND(ISBLANK($J96)=TRUE,$G96=BD!$B$2),"captura beneficiario",IF(AND(ISBLANK($J96)=TRUE,$G96=BD!$B$8),"Si es más de cinco Indica solo cantidad de beneficiarios",IF(AND(ISBLANK($J96)=TRUE,$G96=BD!$B$9),"Si es más de cinco Indica solo cantidad de beneficiarios",IF(AND(ISBLANK($J96)=TRUE,$G96=BD!$B$10),"Si es más de cinco Indica solo cantidad de beneficiarios",""))))</f>
        <v/>
      </c>
      <c r="L96" s="96"/>
      <c r="M96" s="96"/>
      <c r="N96" s="94" t="str">
        <f>IF(AND(ISBLANK($L96)=TRUE,ISBLANK($M96)=TRUE,$G96=BD!$B$10),"captura origen-destino",IF(AND(ISBLANK($L96)=FALSE,ISBLANK($M96)=TRUE,$G96=BD!$B$10),"Captura destino",IF(AND(ISBLANK($L96)=TRUE,ISBLANK($M96)=FALSE,$G96=BD!$B$10),"captura origen","")))</f>
        <v/>
      </c>
      <c r="O96" s="97" t="s">
        <v>163</v>
      </c>
      <c r="P96" s="98">
        <v>44303</v>
      </c>
      <c r="Q96" s="97" t="s">
        <v>316</v>
      </c>
      <c r="R96" s="94" t="str">
        <f t="shared" si="3"/>
        <v/>
      </c>
      <c r="S96" s="118"/>
    </row>
    <row r="97" spans="1:19" ht="36" customHeight="1" x14ac:dyDescent="0.2">
      <c r="A97" s="35">
        <f t="shared" si="2"/>
        <v>95</v>
      </c>
      <c r="B97" s="42">
        <v>44347</v>
      </c>
      <c r="C97" s="34" t="s">
        <v>312</v>
      </c>
      <c r="D97" s="34" t="s">
        <v>626</v>
      </c>
      <c r="E97" s="36" t="s">
        <v>627</v>
      </c>
      <c r="F97" s="36" t="s">
        <v>628</v>
      </c>
      <c r="G97" s="48" t="s">
        <v>10</v>
      </c>
      <c r="H97" s="151">
        <v>1352</v>
      </c>
      <c r="I97" s="131" t="s">
        <v>635</v>
      </c>
      <c r="J97" s="45" t="s">
        <v>604</v>
      </c>
      <c r="K97" s="39" t="str">
        <f>IF(AND(ISBLANK($J97)=TRUE,$G97=BD!$B$2),"captura beneficiario",IF(AND(ISBLANK($J97)=TRUE,$G97=BD!$B$8),"Si es más de cinco Indica solo cantidad de beneficiarios",IF(AND(ISBLANK($J97)=TRUE,$G97=BD!$B$9),"Si es más de cinco Indica solo cantidad de beneficiarios",IF(AND(ISBLANK($J97)=TRUE,$G97=BD!$B$10),"Si es más de cinco Indica solo cantidad de beneficiarios",""))))</f>
        <v/>
      </c>
      <c r="L97" s="45" t="s">
        <v>321</v>
      </c>
      <c r="M97" s="45" t="s">
        <v>619</v>
      </c>
      <c r="N97" s="39" t="str">
        <f>IF(AND(ISBLANK($L97)=TRUE,ISBLANK($M97)=TRUE,$G97=BD!$B$10),"captura origen-destino",IF(AND(ISBLANK($L97)=FALSE,ISBLANK($M97)=TRUE,$G97=BD!$B$10),"Captura destino",IF(AND(ISBLANK($L97)=TRUE,ISBLANK($M97)=FALSE,$G97=BD!$B$10),"captura origen","")))</f>
        <v/>
      </c>
      <c r="O97" s="51" t="s">
        <v>244</v>
      </c>
      <c r="P97" s="52" t="s">
        <v>559</v>
      </c>
      <c r="Q97" s="51" t="s">
        <v>316</v>
      </c>
      <c r="R97" s="39" t="str">
        <f t="shared" si="3"/>
        <v/>
      </c>
      <c r="S97" s="118"/>
    </row>
    <row r="98" spans="1:19" ht="36" customHeight="1" x14ac:dyDescent="0.2">
      <c r="A98" s="89">
        <f t="shared" si="2"/>
        <v>96</v>
      </c>
      <c r="B98" s="90">
        <v>44309</v>
      </c>
      <c r="C98" s="91" t="s">
        <v>312</v>
      </c>
      <c r="D98" s="91" t="s">
        <v>535</v>
      </c>
      <c r="E98" s="92" t="s">
        <v>325</v>
      </c>
      <c r="F98" s="92" t="s">
        <v>395</v>
      </c>
      <c r="G98" s="93" t="s">
        <v>50</v>
      </c>
      <c r="H98" s="95">
        <v>383</v>
      </c>
      <c r="I98" s="130" t="s">
        <v>536</v>
      </c>
      <c r="J98" s="96" t="s">
        <v>320</v>
      </c>
      <c r="K98" s="94" t="str">
        <f>IF(AND(ISBLANK($J98)=TRUE,$G98=BD!$B$2),"captura beneficiario",IF(AND(ISBLANK($J98)=TRUE,$G98=BD!$B$8),"Si es más de cinco Indica solo cantidad de beneficiarios",IF(AND(ISBLANK($J98)=TRUE,$G98=BD!$B$9),"Si es más de cinco Indica solo cantidad de beneficiarios",IF(AND(ISBLANK($J98)=TRUE,$G98=BD!$B$10),"Si es más de cinco Indica solo cantidad de beneficiarios",""))))</f>
        <v/>
      </c>
      <c r="L98" s="96"/>
      <c r="M98" s="96"/>
      <c r="N98" s="94" t="str">
        <f>IF(AND(ISBLANK($L98)=TRUE,ISBLANK($M98)=TRUE,$G98=BD!$B$10),"captura origen-destino",IF(AND(ISBLANK($L98)=FALSE,ISBLANK($M98)=TRUE,$G98=BD!$B$10),"Captura destino",IF(AND(ISBLANK($L98)=TRUE,ISBLANK($M98)=FALSE,$G98=BD!$B$10),"captura origen","")))</f>
        <v/>
      </c>
      <c r="O98" s="97" t="s">
        <v>255</v>
      </c>
      <c r="P98" s="98">
        <v>44304</v>
      </c>
      <c r="Q98" s="97" t="s">
        <v>321</v>
      </c>
      <c r="R98" s="94" t="str">
        <f t="shared" si="3"/>
        <v/>
      </c>
      <c r="S98" s="118"/>
    </row>
    <row r="99" spans="1:19" ht="36" customHeight="1" x14ac:dyDescent="0.2">
      <c r="A99" s="35">
        <f t="shared" si="2"/>
        <v>97</v>
      </c>
      <c r="B99" s="42">
        <v>44309</v>
      </c>
      <c r="C99" s="34" t="s">
        <v>312</v>
      </c>
      <c r="D99" s="34" t="s">
        <v>537</v>
      </c>
      <c r="E99" s="36" t="s">
        <v>331</v>
      </c>
      <c r="F99" s="36" t="s">
        <v>538</v>
      </c>
      <c r="G99" s="48" t="s">
        <v>10</v>
      </c>
      <c r="H99" s="37">
        <v>800</v>
      </c>
      <c r="I99" s="131" t="s">
        <v>539</v>
      </c>
      <c r="J99" s="45" t="s">
        <v>320</v>
      </c>
      <c r="K99" s="39" t="str">
        <f>IF(AND(ISBLANK($J99)=TRUE,$G99=BD!$B$2),"captura beneficiario",IF(AND(ISBLANK($J99)=TRUE,$G99=BD!$B$8),"Si es más de cinco Indica solo cantidad de beneficiarios",IF(AND(ISBLANK($J99)=TRUE,$G99=BD!$B$9),"Si es más de cinco Indica solo cantidad de beneficiarios",IF(AND(ISBLANK($J99)=TRUE,$G99=BD!$B$10),"Si es más de cinco Indica solo cantidad de beneficiarios",""))))</f>
        <v/>
      </c>
      <c r="L99" s="45" t="s">
        <v>321</v>
      </c>
      <c r="M99" s="45" t="s">
        <v>316</v>
      </c>
      <c r="N99" s="39" t="str">
        <f>IF(AND(ISBLANK($L99)=TRUE,ISBLANK($M99)=TRUE,$G99=BD!$B$10),"captura origen-destino",IF(AND(ISBLANK($L99)=FALSE,ISBLANK($M99)=TRUE,$G99=BD!$B$10),"Captura destino",IF(AND(ISBLANK($L99)=TRUE,ISBLANK($M99)=FALSE,$G99=BD!$B$10),"captura origen","")))</f>
        <v/>
      </c>
      <c r="O99" s="51" t="s">
        <v>165</v>
      </c>
      <c r="P99" s="52">
        <v>44309</v>
      </c>
      <c r="Q99" s="51" t="s">
        <v>316</v>
      </c>
      <c r="R99" s="39" t="str">
        <f t="shared" si="3"/>
        <v/>
      </c>
      <c r="S99" s="118"/>
    </row>
    <row r="100" spans="1:19" ht="36" customHeight="1" x14ac:dyDescent="0.2">
      <c r="A100" s="89">
        <f t="shared" si="2"/>
        <v>98</v>
      </c>
      <c r="B100" s="90">
        <v>44312</v>
      </c>
      <c r="C100" s="91" t="s">
        <v>312</v>
      </c>
      <c r="D100" s="91" t="s">
        <v>540</v>
      </c>
      <c r="E100" s="92" t="s">
        <v>325</v>
      </c>
      <c r="F100" s="92" t="s">
        <v>395</v>
      </c>
      <c r="G100" s="93" t="s">
        <v>50</v>
      </c>
      <c r="H100" s="95">
        <v>229</v>
      </c>
      <c r="I100" s="130"/>
      <c r="J100" s="96" t="s">
        <v>320</v>
      </c>
      <c r="K100" s="94" t="str">
        <f>IF(AND(ISBLANK($J100)=TRUE,$G100=BD!$B$2),"captura beneficiario",IF(AND(ISBLANK($J100)=TRUE,$G100=BD!$B$8),"Si es más de cinco Indica solo cantidad de beneficiarios",IF(AND(ISBLANK($J100)=TRUE,$G100=BD!$B$9),"Si es más de cinco Indica solo cantidad de beneficiarios",IF(AND(ISBLANK($J100)=TRUE,$G100=BD!$B$10),"Si es más de cinco Indica solo cantidad de beneficiarios",""))))</f>
        <v/>
      </c>
      <c r="L100" s="96"/>
      <c r="M100" s="96"/>
      <c r="N100" s="94" t="str">
        <f>IF(AND(ISBLANK($L100)=TRUE,ISBLANK($M100)=TRUE,$G100=BD!$B$10),"captura origen-destino",IF(AND(ISBLANK($L100)=FALSE,ISBLANK($M100)=TRUE,$G100=BD!$B$10),"Captura destino",IF(AND(ISBLANK($L100)=TRUE,ISBLANK($M100)=FALSE,$G100=BD!$B$10),"captura origen","")))</f>
        <v/>
      </c>
      <c r="O100" s="97" t="s">
        <v>255</v>
      </c>
      <c r="P100" s="98">
        <v>44310</v>
      </c>
      <c r="Q100" s="97" t="s">
        <v>321</v>
      </c>
      <c r="R100" s="94" t="str">
        <f t="shared" si="3"/>
        <v/>
      </c>
      <c r="S100" s="118"/>
    </row>
    <row r="101" spans="1:19" ht="36" customHeight="1" x14ac:dyDescent="0.2">
      <c r="A101" s="35">
        <f t="shared" si="2"/>
        <v>99</v>
      </c>
      <c r="B101" s="42">
        <v>44314</v>
      </c>
      <c r="C101" s="34" t="s">
        <v>337</v>
      </c>
      <c r="D101" s="34" t="s">
        <v>541</v>
      </c>
      <c r="E101" s="36" t="s">
        <v>481</v>
      </c>
      <c r="F101" s="36" t="s">
        <v>542</v>
      </c>
      <c r="G101" s="48" t="s">
        <v>8</v>
      </c>
      <c r="H101" s="151">
        <v>6000</v>
      </c>
      <c r="I101" s="131"/>
      <c r="J101" s="45" t="s">
        <v>386</v>
      </c>
      <c r="K101" s="39" t="str">
        <f>IF(AND(ISBLANK($J101)=TRUE,$G101=BD!$B$2),"captura beneficiario",IF(AND(ISBLANK($J101)=TRUE,$G101=BD!$B$8),"Si es más de cinco Indica solo cantidad de beneficiarios",IF(AND(ISBLANK($J101)=TRUE,$G101=BD!$B$9),"Si es más de cinco Indica solo cantidad de beneficiarios",IF(AND(ISBLANK($J101)=TRUE,$G101=BD!$B$10),"Si es más de cinco Indica solo cantidad de beneficiarios",""))))</f>
        <v/>
      </c>
      <c r="L101" s="45"/>
      <c r="M101" s="45"/>
      <c r="N101" s="39" t="str">
        <f>IF(AND(ISBLANK($L101)=TRUE,ISBLANK($M101)=TRUE,$G101=BD!$B$10),"captura origen-destino",IF(AND(ISBLANK($L101)=FALSE,ISBLANK($M101)=TRUE,$G101=BD!$B$10),"Captura destino",IF(AND(ISBLANK($L101)=TRUE,ISBLANK($M101)=FALSE,$G101=BD!$B$10),"captura origen","")))</f>
        <v/>
      </c>
      <c r="O101" s="51"/>
      <c r="P101" s="52"/>
      <c r="Q101" s="51"/>
      <c r="R101" s="39" t="str">
        <f t="shared" si="3"/>
        <v/>
      </c>
      <c r="S101" s="118"/>
    </row>
    <row r="102" spans="1:19" ht="36" customHeight="1" x14ac:dyDescent="0.2">
      <c r="A102" s="89">
        <f t="shared" si="2"/>
        <v>100</v>
      </c>
      <c r="B102" s="90">
        <v>44314</v>
      </c>
      <c r="C102" s="91" t="s">
        <v>337</v>
      </c>
      <c r="D102" s="91" t="s">
        <v>543</v>
      </c>
      <c r="E102" s="92" t="s">
        <v>339</v>
      </c>
      <c r="F102" s="92" t="s">
        <v>544</v>
      </c>
      <c r="G102" s="93" t="s">
        <v>8</v>
      </c>
      <c r="H102" s="152">
        <v>4800</v>
      </c>
      <c r="I102" s="130"/>
      <c r="J102" s="96" t="s">
        <v>341</v>
      </c>
      <c r="K102" s="94" t="str">
        <f>IF(AND(ISBLANK($J102)=TRUE,$G102=BD!$B$2),"captura beneficiario",IF(AND(ISBLANK($J102)=TRUE,$G102=BD!$B$8),"Si es más de cinco Indica solo cantidad de beneficiarios",IF(AND(ISBLANK($J102)=TRUE,$G102=BD!$B$9),"Si es más de cinco Indica solo cantidad de beneficiarios",IF(AND(ISBLANK($J102)=TRUE,$G102=BD!$B$10),"Si es más de cinco Indica solo cantidad de beneficiarios",""))))</f>
        <v/>
      </c>
      <c r="L102" s="96"/>
      <c r="M102" s="96"/>
      <c r="N102" s="94" t="str">
        <f>IF(AND(ISBLANK($L102)=TRUE,ISBLANK($M102)=TRUE,$G102=BD!$B$10),"captura origen-destino",IF(AND(ISBLANK($L102)=FALSE,ISBLANK($M102)=TRUE,$G102=BD!$B$10),"Captura destino",IF(AND(ISBLANK($L102)=TRUE,ISBLANK($M102)=FALSE,$G102=BD!$B$10),"captura origen","")))</f>
        <v/>
      </c>
      <c r="O102" s="97"/>
      <c r="P102" s="98"/>
      <c r="Q102" s="97"/>
      <c r="R102" s="94" t="str">
        <f t="shared" si="3"/>
        <v/>
      </c>
      <c r="S102" s="118"/>
    </row>
    <row r="103" spans="1:19" ht="36" customHeight="1" x14ac:dyDescent="0.2">
      <c r="A103" s="35">
        <f t="shared" si="2"/>
        <v>101</v>
      </c>
      <c r="B103" s="42">
        <v>44314</v>
      </c>
      <c r="C103" s="34" t="s">
        <v>337</v>
      </c>
      <c r="D103" s="34" t="s">
        <v>545</v>
      </c>
      <c r="E103" s="36" t="s">
        <v>353</v>
      </c>
      <c r="F103" s="36" t="s">
        <v>546</v>
      </c>
      <c r="G103" s="48" t="s">
        <v>8</v>
      </c>
      <c r="H103" s="151">
        <v>5400</v>
      </c>
      <c r="I103" s="131"/>
      <c r="J103" s="45" t="s">
        <v>354</v>
      </c>
      <c r="K103" s="39" t="str">
        <f>IF(AND(ISBLANK($J103)=TRUE,$G103=BD!$B$2),"captura beneficiario",IF(AND(ISBLANK($J103)=TRUE,$G103=BD!$B$8),"Si es más de cinco Indica solo cantidad de beneficiarios",IF(AND(ISBLANK($J103)=TRUE,$G103=BD!$B$9),"Si es más de cinco Indica solo cantidad de beneficiarios",IF(AND(ISBLANK($J103)=TRUE,$G103=BD!$B$10),"Si es más de cinco Indica solo cantidad de beneficiarios",""))))</f>
        <v/>
      </c>
      <c r="L103" s="45"/>
      <c r="M103" s="45"/>
      <c r="N103" s="39" t="str">
        <f>IF(AND(ISBLANK($L103)=TRUE,ISBLANK($M103)=TRUE,$G103=BD!$B$10),"captura origen-destino",IF(AND(ISBLANK($L103)=FALSE,ISBLANK($M103)=TRUE,$G103=BD!$B$10),"Captura destino",IF(AND(ISBLANK($L103)=TRUE,ISBLANK($M103)=FALSE,$G103=BD!$B$10),"captura origen","")))</f>
        <v/>
      </c>
      <c r="O103" s="51"/>
      <c r="P103" s="52"/>
      <c r="Q103" s="51"/>
      <c r="R103" s="39" t="str">
        <f t="shared" si="3"/>
        <v/>
      </c>
      <c r="S103" s="118"/>
    </row>
    <row r="104" spans="1:19" ht="36" customHeight="1" x14ac:dyDescent="0.2">
      <c r="A104" s="89">
        <f t="shared" si="2"/>
        <v>102</v>
      </c>
      <c r="B104" s="90">
        <v>44314</v>
      </c>
      <c r="C104" s="91" t="s">
        <v>337</v>
      </c>
      <c r="D104" s="91" t="s">
        <v>547</v>
      </c>
      <c r="E104" s="92" t="s">
        <v>345</v>
      </c>
      <c r="F104" s="92" t="s">
        <v>548</v>
      </c>
      <c r="G104" s="93" t="s">
        <v>8</v>
      </c>
      <c r="H104" s="152">
        <v>4800</v>
      </c>
      <c r="I104" s="130"/>
      <c r="J104" s="96" t="s">
        <v>347</v>
      </c>
      <c r="K104" s="94" t="str">
        <f>IF(AND(ISBLANK($J104)=TRUE,$G104=BD!$B$2),"captura beneficiario",IF(AND(ISBLANK($J104)=TRUE,$G104=BD!$B$8),"Si es más de cinco Indica solo cantidad de beneficiarios",IF(AND(ISBLANK($J104)=TRUE,$G104=BD!$B$9),"Si es más de cinco Indica solo cantidad de beneficiarios",IF(AND(ISBLANK($J104)=TRUE,$G104=BD!$B$10),"Si es más de cinco Indica solo cantidad de beneficiarios",""))))</f>
        <v/>
      </c>
      <c r="L104" s="96"/>
      <c r="M104" s="96"/>
      <c r="N104" s="94" t="str">
        <f>IF(AND(ISBLANK($L104)=TRUE,ISBLANK($M104)=TRUE,$G104=BD!$B$10),"captura origen-destino",IF(AND(ISBLANK($L104)=FALSE,ISBLANK($M104)=TRUE,$G104=BD!$B$10),"Captura destino",IF(AND(ISBLANK($L104)=TRUE,ISBLANK($M104)=FALSE,$G104=BD!$B$10),"captura origen","")))</f>
        <v/>
      </c>
      <c r="O104" s="97"/>
      <c r="P104" s="98"/>
      <c r="Q104" s="97"/>
      <c r="R104" s="94" t="str">
        <f t="shared" si="3"/>
        <v/>
      </c>
      <c r="S104" s="118"/>
    </row>
    <row r="105" spans="1:19" ht="36" customHeight="1" x14ac:dyDescent="0.2">
      <c r="A105" s="35">
        <f t="shared" si="2"/>
        <v>103</v>
      </c>
      <c r="B105" s="42">
        <v>44316</v>
      </c>
      <c r="C105" s="34" t="s">
        <v>361</v>
      </c>
      <c r="D105" s="34">
        <v>27</v>
      </c>
      <c r="E105" s="36" t="s">
        <v>629</v>
      </c>
      <c r="F105" s="36" t="s">
        <v>549</v>
      </c>
      <c r="G105" s="48" t="s">
        <v>50</v>
      </c>
      <c r="H105" s="37">
        <v>500</v>
      </c>
      <c r="I105" s="131"/>
      <c r="J105" s="45" t="s">
        <v>384</v>
      </c>
      <c r="K105" s="39" t="str">
        <f>IF(AND(ISBLANK($J105)=TRUE,$G105=BD!$B$2),"captura beneficiario",IF(AND(ISBLANK($J105)=TRUE,$G105=BD!$B$8),"Si es más de cinco Indica solo cantidad de beneficiarios",IF(AND(ISBLANK($J105)=TRUE,$G105=BD!$B$9),"Si es más de cinco Indica solo cantidad de beneficiarios",IF(AND(ISBLANK($J105)=TRUE,$G105=BD!$B$10),"Si es más de cinco Indica solo cantidad de beneficiarios",""))))</f>
        <v/>
      </c>
      <c r="L105" s="45"/>
      <c r="M105" s="45"/>
      <c r="N105" s="39" t="str">
        <f>IF(AND(ISBLANK($L105)=TRUE,ISBLANK($M105)=TRUE,$G105=BD!$B$10),"captura origen-destino",IF(AND(ISBLANK($L105)=FALSE,ISBLANK($M105)=TRUE,$G105=BD!$B$10),"Captura destino",IF(AND(ISBLANK($L105)=TRUE,ISBLANK($M105)=FALSE,$G105=BD!$B$10),"captura origen","")))</f>
        <v/>
      </c>
      <c r="O105" s="51" t="s">
        <v>248</v>
      </c>
      <c r="P105" s="52" t="s">
        <v>644</v>
      </c>
      <c r="Q105" s="51" t="s">
        <v>316</v>
      </c>
      <c r="R105" s="39" t="str">
        <f t="shared" si="3"/>
        <v/>
      </c>
      <c r="S105" s="118"/>
    </row>
    <row r="106" spans="1:19" ht="36" customHeight="1" x14ac:dyDescent="0.2">
      <c r="A106" s="89">
        <f t="shared" si="2"/>
        <v>104</v>
      </c>
      <c r="B106" s="90">
        <v>44316</v>
      </c>
      <c r="C106" s="91" t="s">
        <v>361</v>
      </c>
      <c r="D106" s="91">
        <v>26</v>
      </c>
      <c r="E106" s="92" t="s">
        <v>629</v>
      </c>
      <c r="F106" s="92" t="s">
        <v>549</v>
      </c>
      <c r="G106" s="93" t="s">
        <v>50</v>
      </c>
      <c r="H106" s="95">
        <v>500</v>
      </c>
      <c r="I106" s="130"/>
      <c r="J106" s="96" t="s">
        <v>354</v>
      </c>
      <c r="K106" s="94" t="str">
        <f>IF(AND(ISBLANK($J106)=TRUE,$G106=BD!$B$2),"captura beneficiario",IF(AND(ISBLANK($J106)=TRUE,$G106=BD!$B$8),"Si es más de cinco Indica solo cantidad de beneficiarios",IF(AND(ISBLANK($J106)=TRUE,$G106=BD!$B$9),"Si es más de cinco Indica solo cantidad de beneficiarios",IF(AND(ISBLANK($J106)=TRUE,$G106=BD!$B$10),"Si es más de cinco Indica solo cantidad de beneficiarios",""))))</f>
        <v/>
      </c>
      <c r="L106" s="96"/>
      <c r="M106" s="96"/>
      <c r="N106" s="94" t="str">
        <f>IF(AND(ISBLANK($L106)=TRUE,ISBLANK($M106)=TRUE,$G106=BD!$B$10),"captura origen-destino",IF(AND(ISBLANK($L106)=FALSE,ISBLANK($M106)=TRUE,$G106=BD!$B$10),"Captura destino",IF(AND(ISBLANK($L106)=TRUE,ISBLANK($M106)=FALSE,$G106=BD!$B$10),"captura origen","")))</f>
        <v/>
      </c>
      <c r="O106" s="97" t="s">
        <v>248</v>
      </c>
      <c r="P106" s="98" t="s">
        <v>644</v>
      </c>
      <c r="Q106" s="97" t="s">
        <v>316</v>
      </c>
      <c r="R106" s="94" t="str">
        <f t="shared" si="3"/>
        <v/>
      </c>
      <c r="S106" s="118"/>
    </row>
    <row r="107" spans="1:19" ht="36" customHeight="1" x14ac:dyDescent="0.2">
      <c r="A107" s="35">
        <f t="shared" si="2"/>
        <v>105</v>
      </c>
      <c r="B107" s="42">
        <v>44316</v>
      </c>
      <c r="C107" s="34" t="s">
        <v>312</v>
      </c>
      <c r="D107" s="34" t="s">
        <v>550</v>
      </c>
      <c r="E107" s="36" t="s">
        <v>349</v>
      </c>
      <c r="F107" s="36" t="s">
        <v>551</v>
      </c>
      <c r="G107" s="48" t="s">
        <v>155</v>
      </c>
      <c r="H107" s="151">
        <v>1080</v>
      </c>
      <c r="I107" s="131"/>
      <c r="J107" s="45" t="s">
        <v>162</v>
      </c>
      <c r="K107" s="39" t="str">
        <f>IF(AND(ISBLANK($J107)=TRUE,$G107=BD!$B$2),"captura beneficiario",IF(AND(ISBLANK($J107)=TRUE,$G107=BD!$B$8),"Si es más de cinco Indica solo cantidad de beneficiarios",IF(AND(ISBLANK($J107)=TRUE,$G107=BD!$B$9),"Si es más de cinco Indica solo cantidad de beneficiarios",IF(AND(ISBLANK($J107)=TRUE,$G107=BD!$B$10),"Si es más de cinco Indica solo cantidad de beneficiarios",""))))</f>
        <v/>
      </c>
      <c r="L107" s="45"/>
      <c r="M107" s="45"/>
      <c r="N107" s="39" t="str">
        <f>IF(AND(ISBLANK($L107)=TRUE,ISBLANK($M107)=TRUE,$G107=BD!$B$10),"captura origen-destino",IF(AND(ISBLANK($L107)=FALSE,ISBLANK($M107)=TRUE,$G107=BD!$B$10),"Captura destino",IF(AND(ISBLANK($L107)=TRUE,ISBLANK($M107)=FALSE,$G107=BD!$B$10),"captura origen","")))</f>
        <v/>
      </c>
      <c r="O107" s="51"/>
      <c r="P107" s="52"/>
      <c r="Q107" s="51"/>
      <c r="R107" s="39" t="str">
        <f t="shared" si="3"/>
        <v/>
      </c>
      <c r="S107" s="118"/>
    </row>
    <row r="108" spans="1:19" ht="36" customHeight="1" x14ac:dyDescent="0.2">
      <c r="A108" s="89">
        <f t="shared" si="2"/>
        <v>106</v>
      </c>
      <c r="B108" s="90">
        <v>44316</v>
      </c>
      <c r="C108" s="91" t="s">
        <v>312</v>
      </c>
      <c r="D108" s="91" t="s">
        <v>552</v>
      </c>
      <c r="E108" s="92" t="s">
        <v>554</v>
      </c>
      <c r="F108" s="92" t="s">
        <v>553</v>
      </c>
      <c r="G108" s="93" t="s">
        <v>155</v>
      </c>
      <c r="H108" s="95">
        <v>710</v>
      </c>
      <c r="I108" s="130"/>
      <c r="J108" s="96" t="s">
        <v>162</v>
      </c>
      <c r="K108" s="94" t="str">
        <f>IF(AND(ISBLANK($J108)=TRUE,$G108=BD!$B$2),"captura beneficiario",IF(AND(ISBLANK($J108)=TRUE,$G108=BD!$B$8),"Si es más de cinco Indica solo cantidad de beneficiarios",IF(AND(ISBLANK($J108)=TRUE,$G108=BD!$B$9),"Si es más de cinco Indica solo cantidad de beneficiarios",IF(AND(ISBLANK($J108)=TRUE,$G108=BD!$B$10),"Si es más de cinco Indica solo cantidad de beneficiarios",""))))</f>
        <v/>
      </c>
      <c r="L108" s="96"/>
      <c r="M108" s="96"/>
      <c r="N108" s="94" t="str">
        <f>IF(AND(ISBLANK($L108)=TRUE,ISBLANK($M108)=TRUE,$G108=BD!$B$10),"captura origen-destino",IF(AND(ISBLANK($L108)=FALSE,ISBLANK($M108)=TRUE,$G108=BD!$B$10),"Captura destino",IF(AND(ISBLANK($L108)=TRUE,ISBLANK($M108)=FALSE,$G108=BD!$B$10),"captura origen","")))</f>
        <v/>
      </c>
      <c r="O108" s="97"/>
      <c r="P108" s="98"/>
      <c r="Q108" s="97"/>
      <c r="R108" s="94" t="str">
        <f t="shared" si="3"/>
        <v/>
      </c>
      <c r="S108" s="118"/>
    </row>
    <row r="109" spans="1:19" ht="36" customHeight="1" x14ac:dyDescent="0.2">
      <c r="A109" s="35">
        <f t="shared" si="2"/>
        <v>107</v>
      </c>
      <c r="B109" s="42">
        <v>44319</v>
      </c>
      <c r="C109" s="34" t="s">
        <v>312</v>
      </c>
      <c r="D109" s="34" t="s">
        <v>555</v>
      </c>
      <c r="E109" s="36" t="s">
        <v>404</v>
      </c>
      <c r="F109" s="36" t="s">
        <v>556</v>
      </c>
      <c r="G109" s="48" t="s">
        <v>156</v>
      </c>
      <c r="H109" s="37">
        <v>10000</v>
      </c>
      <c r="I109" s="131" t="s">
        <v>645</v>
      </c>
      <c r="J109" s="45" t="s">
        <v>162</v>
      </c>
      <c r="K109" s="39" t="str">
        <f>IF(AND(ISBLANK($J109)=TRUE,$G109=BD!$B$2),"captura beneficiario",IF(AND(ISBLANK($J109)=TRUE,$G109=BD!$B$8),"Si es más de cinco Indica solo cantidad de beneficiarios",IF(AND(ISBLANK($J109)=TRUE,$G109=BD!$B$9),"Si es más de cinco Indica solo cantidad de beneficiarios",IF(AND(ISBLANK($J109)=TRUE,$G109=BD!$B$10),"Si es más de cinco Indica solo cantidad de beneficiarios",""))))</f>
        <v/>
      </c>
      <c r="L109" s="45"/>
      <c r="M109" s="45"/>
      <c r="N109" s="39" t="str">
        <f>IF(AND(ISBLANK($L109)=TRUE,ISBLANK($M109)=TRUE,$G109=BD!$B$10),"captura origen-destino",IF(AND(ISBLANK($L109)=FALSE,ISBLANK($M109)=TRUE,$G109=BD!$B$10),"Captura destino",IF(AND(ISBLANK($L109)=TRUE,ISBLANK($M109)=FALSE,$G109=BD!$B$10),"captura origen","")))</f>
        <v/>
      </c>
      <c r="O109" s="51"/>
      <c r="P109" s="52"/>
      <c r="Q109" s="51"/>
      <c r="R109" s="39" t="str">
        <f t="shared" si="3"/>
        <v/>
      </c>
      <c r="S109" s="118"/>
    </row>
    <row r="110" spans="1:19" ht="36" customHeight="1" x14ac:dyDescent="0.2">
      <c r="A110" s="89">
        <f t="shared" si="2"/>
        <v>108</v>
      </c>
      <c r="B110" s="90">
        <v>44323</v>
      </c>
      <c r="C110" s="91" t="s">
        <v>312</v>
      </c>
      <c r="D110" s="91" t="s">
        <v>557</v>
      </c>
      <c r="E110" s="92" t="s">
        <v>331</v>
      </c>
      <c r="F110" s="92" t="s">
        <v>558</v>
      </c>
      <c r="G110" s="93" t="s">
        <v>10</v>
      </c>
      <c r="H110" s="95">
        <v>2000</v>
      </c>
      <c r="I110" s="130" t="s">
        <v>564</v>
      </c>
      <c r="J110" s="96" t="s">
        <v>320</v>
      </c>
      <c r="K110" s="94" t="str">
        <f>IF(AND(ISBLANK($J110)=TRUE,$G110=BD!$B$2),"captura beneficiario",IF(AND(ISBLANK($J110)=TRUE,$G110=BD!$B$8),"Si es más de cinco Indica solo cantidad de beneficiarios",IF(AND(ISBLANK($J110)=TRUE,$G110=BD!$B$9),"Si es más de cinco Indica solo cantidad de beneficiarios",IF(AND(ISBLANK($J110)=TRUE,$G110=BD!$B$10),"Si es más de cinco Indica solo cantidad de beneficiarios",""))))</f>
        <v/>
      </c>
      <c r="L110" s="96" t="s">
        <v>321</v>
      </c>
      <c r="M110" s="96" t="s">
        <v>316</v>
      </c>
      <c r="N110" s="94" t="str">
        <f>IF(AND(ISBLANK($L110)=TRUE,ISBLANK($M110)=TRUE,$G110=BD!$B$10),"captura origen-destino",IF(AND(ISBLANK($L110)=FALSE,ISBLANK($M110)=TRUE,$G110=BD!$B$10),"Captura destino",IF(AND(ISBLANK($L110)=TRUE,ISBLANK($M110)=FALSE,$G110=BD!$B$10),"captura origen","")))</f>
        <v/>
      </c>
      <c r="O110" s="97" t="s">
        <v>244</v>
      </c>
      <c r="P110" s="98" t="s">
        <v>559</v>
      </c>
      <c r="Q110" s="97" t="s">
        <v>316</v>
      </c>
      <c r="R110" s="94" t="str">
        <f t="shared" si="3"/>
        <v/>
      </c>
      <c r="S110" s="118"/>
    </row>
    <row r="111" spans="1:19" ht="36" customHeight="1" x14ac:dyDescent="0.2">
      <c r="A111" s="35">
        <f t="shared" si="2"/>
        <v>109</v>
      </c>
      <c r="B111" s="42">
        <v>44328</v>
      </c>
      <c r="C111" s="34" t="s">
        <v>312</v>
      </c>
      <c r="D111" s="34" t="s">
        <v>560</v>
      </c>
      <c r="E111" s="36" t="s">
        <v>561</v>
      </c>
      <c r="F111" s="36" t="s">
        <v>562</v>
      </c>
      <c r="G111" s="48" t="s">
        <v>156</v>
      </c>
      <c r="H111" s="151">
        <v>12064</v>
      </c>
      <c r="I111" s="131"/>
      <c r="J111" s="45" t="s">
        <v>162</v>
      </c>
      <c r="K111" s="39" t="str">
        <f>IF(AND(ISBLANK($J111)=TRUE,$G111=BD!$B$2),"captura beneficiario",IF(AND(ISBLANK($J111)=TRUE,$G111=BD!$B$8),"Si es más de cinco Indica solo cantidad de beneficiarios",IF(AND(ISBLANK($J111)=TRUE,$G111=BD!$B$9),"Si es más de cinco Indica solo cantidad de beneficiarios",IF(AND(ISBLANK($J111)=TRUE,$G111=BD!$B$10),"Si es más de cinco Indica solo cantidad de beneficiarios",""))))</f>
        <v/>
      </c>
      <c r="L111" s="45"/>
      <c r="M111" s="45"/>
      <c r="N111" s="39" t="str">
        <f>IF(AND(ISBLANK($L111)=TRUE,ISBLANK($M111)=TRUE,$G111=BD!$B$10),"captura origen-destino",IF(AND(ISBLANK($L111)=FALSE,ISBLANK($M111)=TRUE,$G111=BD!$B$10),"Captura destino",IF(AND(ISBLANK($L111)=TRUE,ISBLANK($M111)=FALSE,$G111=BD!$B$10),"captura origen","")))</f>
        <v/>
      </c>
      <c r="O111" s="51"/>
      <c r="P111" s="52"/>
      <c r="Q111" s="51"/>
      <c r="R111" s="39" t="str">
        <f t="shared" si="3"/>
        <v/>
      </c>
      <c r="S111" s="118"/>
    </row>
    <row r="112" spans="1:19" ht="36" customHeight="1" x14ac:dyDescent="0.2">
      <c r="A112" s="89">
        <f t="shared" si="2"/>
        <v>110</v>
      </c>
      <c r="B112" s="90">
        <v>44330</v>
      </c>
      <c r="C112" s="91" t="s">
        <v>361</v>
      </c>
      <c r="D112" s="91">
        <v>29</v>
      </c>
      <c r="E112" s="92" t="s">
        <v>629</v>
      </c>
      <c r="F112" s="92" t="s">
        <v>563</v>
      </c>
      <c r="G112" s="93" t="s">
        <v>50</v>
      </c>
      <c r="H112" s="95">
        <v>400</v>
      </c>
      <c r="I112" s="130" t="s">
        <v>565</v>
      </c>
      <c r="J112" s="96">
        <v>9</v>
      </c>
      <c r="K112" s="94" t="str">
        <f>IF(AND(ISBLANK($J112)=TRUE,$G112=BD!$B$2),"captura beneficiario",IF(AND(ISBLANK($J112)=TRUE,$G112=BD!$B$8),"Si es más de cinco Indica solo cantidad de beneficiarios",IF(AND(ISBLANK($J112)=TRUE,$G112=BD!$B$9),"Si es más de cinco Indica solo cantidad de beneficiarios",IF(AND(ISBLANK($J112)=TRUE,$G112=BD!$B$10),"Si es más de cinco Indica solo cantidad de beneficiarios",""))))</f>
        <v/>
      </c>
      <c r="L112" s="96"/>
      <c r="M112" s="96"/>
      <c r="N112" s="94" t="str">
        <f>IF(AND(ISBLANK($L112)=TRUE,ISBLANK($M112)=TRUE,$G112=BD!$B$10),"captura origen-destino",IF(AND(ISBLANK($L112)=FALSE,ISBLANK($M112)=TRUE,$G112=BD!$B$10),"Captura destino",IF(AND(ISBLANK($L112)=TRUE,ISBLANK($M112)=FALSE,$G112=BD!$B$10),"captura origen","")))</f>
        <v/>
      </c>
      <c r="O112" s="97" t="s">
        <v>244</v>
      </c>
      <c r="P112" s="98" t="s">
        <v>559</v>
      </c>
      <c r="Q112" s="97" t="s">
        <v>316</v>
      </c>
      <c r="R112" s="94" t="str">
        <f t="shared" si="3"/>
        <v/>
      </c>
      <c r="S112" s="118"/>
    </row>
    <row r="113" spans="1:19" ht="36" customHeight="1" x14ac:dyDescent="0.2">
      <c r="A113" s="35">
        <f t="shared" si="2"/>
        <v>111</v>
      </c>
      <c r="B113" s="42">
        <v>44330</v>
      </c>
      <c r="C113" s="34" t="s">
        <v>312</v>
      </c>
      <c r="D113" s="34" t="s">
        <v>566</v>
      </c>
      <c r="E113" s="36" t="s">
        <v>331</v>
      </c>
      <c r="F113" s="36" t="s">
        <v>567</v>
      </c>
      <c r="G113" s="48" t="s">
        <v>10</v>
      </c>
      <c r="H113" s="37">
        <v>2000</v>
      </c>
      <c r="I113" s="131"/>
      <c r="J113" s="45" t="s">
        <v>320</v>
      </c>
      <c r="K113" s="39" t="str">
        <f>IF(AND(ISBLANK($J113)=TRUE,$G113=BD!$B$2),"captura beneficiario",IF(AND(ISBLANK($J113)=TRUE,$G113=BD!$B$8),"Si es más de cinco Indica solo cantidad de beneficiarios",IF(AND(ISBLANK($J113)=TRUE,$G113=BD!$B$9),"Si es más de cinco Indica solo cantidad de beneficiarios",IF(AND(ISBLANK($J113)=TRUE,$G113=BD!$B$10),"Si es más de cinco Indica solo cantidad de beneficiarios",""))))</f>
        <v/>
      </c>
      <c r="L113" s="45" t="s">
        <v>321</v>
      </c>
      <c r="M113" s="45" t="s">
        <v>316</v>
      </c>
      <c r="N113" s="39" t="str">
        <f>IF(AND(ISBLANK($L113)=TRUE,ISBLANK($M113)=TRUE,$G113=BD!$B$10),"captura origen-destino",IF(AND(ISBLANK($L113)=FALSE,ISBLANK($M113)=TRUE,$G113=BD!$B$10),"Captura destino",IF(AND(ISBLANK($L113)=TRUE,ISBLANK($M113)=FALSE,$G113=BD!$B$10),"captura origen","")))</f>
        <v/>
      </c>
      <c r="O113" s="51" t="s">
        <v>244</v>
      </c>
      <c r="P113" s="52" t="s">
        <v>559</v>
      </c>
      <c r="Q113" s="51" t="s">
        <v>316</v>
      </c>
      <c r="R113" s="39" t="str">
        <f t="shared" si="3"/>
        <v/>
      </c>
      <c r="S113" s="118"/>
    </row>
    <row r="114" spans="1:19" ht="36" customHeight="1" x14ac:dyDescent="0.2">
      <c r="A114" s="89">
        <f t="shared" si="2"/>
        <v>112</v>
      </c>
      <c r="B114" s="90">
        <v>44330</v>
      </c>
      <c r="C114" s="91" t="s">
        <v>337</v>
      </c>
      <c r="D114" s="91" t="s">
        <v>568</v>
      </c>
      <c r="E114" s="92" t="s">
        <v>339</v>
      </c>
      <c r="F114" s="92" t="s">
        <v>569</v>
      </c>
      <c r="G114" s="93" t="s">
        <v>8</v>
      </c>
      <c r="H114" s="152">
        <v>4800</v>
      </c>
      <c r="I114" s="130"/>
      <c r="J114" s="96" t="s">
        <v>341</v>
      </c>
      <c r="K114" s="94" t="str">
        <f>IF(AND(ISBLANK($J114)=TRUE,$G114=BD!$B$2),"captura beneficiario",IF(AND(ISBLANK($J114)=TRUE,$G114=BD!$B$8),"Si es más de cinco Indica solo cantidad de beneficiarios",IF(AND(ISBLANK($J114)=TRUE,$G114=BD!$B$9),"Si es más de cinco Indica solo cantidad de beneficiarios",IF(AND(ISBLANK($J114)=TRUE,$G114=BD!$B$10),"Si es más de cinco Indica solo cantidad de beneficiarios",""))))</f>
        <v/>
      </c>
      <c r="L114" s="96"/>
      <c r="M114" s="96"/>
      <c r="N114" s="94" t="str">
        <f>IF(AND(ISBLANK($L114)=TRUE,ISBLANK($M114)=TRUE,$G114=BD!$B$10),"captura origen-destino",IF(AND(ISBLANK($L114)=FALSE,ISBLANK($M114)=TRUE,$G114=BD!$B$10),"Captura destino",IF(AND(ISBLANK($L114)=TRUE,ISBLANK($M114)=FALSE,$G114=BD!$B$10),"captura origen","")))</f>
        <v/>
      </c>
      <c r="O114" s="97"/>
      <c r="P114" s="98"/>
      <c r="Q114" s="97"/>
      <c r="R114" s="94" t="str">
        <f t="shared" si="3"/>
        <v/>
      </c>
      <c r="S114" s="118"/>
    </row>
    <row r="115" spans="1:19" ht="36" customHeight="1" x14ac:dyDescent="0.2">
      <c r="A115" s="35">
        <f t="shared" si="2"/>
        <v>113</v>
      </c>
      <c r="B115" s="42">
        <v>44330</v>
      </c>
      <c r="C115" s="34" t="s">
        <v>337</v>
      </c>
      <c r="D115" s="34" t="s">
        <v>570</v>
      </c>
      <c r="E115" s="36" t="s">
        <v>353</v>
      </c>
      <c r="F115" s="36" t="s">
        <v>571</v>
      </c>
      <c r="G115" s="48" t="s">
        <v>8</v>
      </c>
      <c r="H115" s="151">
        <v>5400</v>
      </c>
      <c r="I115" s="131"/>
      <c r="J115" s="45" t="s">
        <v>354</v>
      </c>
      <c r="K115" s="39" t="str">
        <f>IF(AND(ISBLANK($J115)=TRUE,$G115=BD!$B$2),"captura beneficiario",IF(AND(ISBLANK($J115)=TRUE,$G115=BD!$B$8),"Si es más de cinco Indica solo cantidad de beneficiarios",IF(AND(ISBLANK($J115)=TRUE,$G115=BD!$B$9),"Si es más de cinco Indica solo cantidad de beneficiarios",IF(AND(ISBLANK($J115)=TRUE,$G115=BD!$B$10),"Si es más de cinco Indica solo cantidad de beneficiarios",""))))</f>
        <v/>
      </c>
      <c r="L115" s="45"/>
      <c r="M115" s="45"/>
      <c r="N115" s="39" t="str">
        <f>IF(AND(ISBLANK($L115)=TRUE,ISBLANK($M115)=TRUE,$G115=BD!$B$10),"captura origen-destino",IF(AND(ISBLANK($L115)=FALSE,ISBLANK($M115)=TRUE,$G115=BD!$B$10),"Captura destino",IF(AND(ISBLANK($L115)=TRUE,ISBLANK($M115)=FALSE,$G115=BD!$B$10),"captura origen","")))</f>
        <v/>
      </c>
      <c r="O115" s="51"/>
      <c r="P115" s="52"/>
      <c r="Q115" s="51"/>
      <c r="R115" s="39" t="str">
        <f t="shared" si="3"/>
        <v/>
      </c>
      <c r="S115" s="118"/>
    </row>
    <row r="116" spans="1:19" ht="36" customHeight="1" x14ac:dyDescent="0.2">
      <c r="A116" s="89">
        <f t="shared" si="2"/>
        <v>114</v>
      </c>
      <c r="B116" s="90">
        <v>44331</v>
      </c>
      <c r="C116" s="91" t="s">
        <v>312</v>
      </c>
      <c r="D116" s="91" t="s">
        <v>572</v>
      </c>
      <c r="E116" s="92" t="s">
        <v>331</v>
      </c>
      <c r="F116" s="92" t="s">
        <v>319</v>
      </c>
      <c r="G116" s="93" t="s">
        <v>10</v>
      </c>
      <c r="H116" s="95">
        <v>1500</v>
      </c>
      <c r="I116" s="130"/>
      <c r="J116" s="96" t="s">
        <v>320</v>
      </c>
      <c r="K116" s="94" t="str">
        <f>IF(AND(ISBLANK($J116)=TRUE,$G116=BD!$B$2),"captura beneficiario",IF(AND(ISBLANK($J116)=TRUE,$G116=BD!$B$8),"Si es más de cinco Indica solo cantidad de beneficiarios",IF(AND(ISBLANK($J116)=TRUE,$G116=BD!$B$9),"Si es más de cinco Indica solo cantidad de beneficiarios",IF(AND(ISBLANK($J116)=TRUE,$G116=BD!$B$10),"Si es más de cinco Indica solo cantidad de beneficiarios",""))))</f>
        <v/>
      </c>
      <c r="L116" s="96" t="s">
        <v>321</v>
      </c>
      <c r="M116" s="96" t="s">
        <v>316</v>
      </c>
      <c r="N116" s="94" t="str">
        <f>IF(AND(ISBLANK($L116)=TRUE,ISBLANK($M116)=TRUE,$G116=BD!$B$10),"captura origen-destino",IF(AND(ISBLANK($L116)=FALSE,ISBLANK($M116)=TRUE,$G116=BD!$B$10),"Captura destino",IF(AND(ISBLANK($L116)=TRUE,ISBLANK($M116)=FALSE,$G116=BD!$B$10),"captura origen","")))</f>
        <v/>
      </c>
      <c r="O116" s="97" t="s">
        <v>244</v>
      </c>
      <c r="P116" s="98" t="s">
        <v>559</v>
      </c>
      <c r="Q116" s="97" t="s">
        <v>316</v>
      </c>
      <c r="R116" s="94" t="str">
        <f t="shared" si="3"/>
        <v/>
      </c>
      <c r="S116" s="118"/>
    </row>
    <row r="117" spans="1:19" ht="36" customHeight="1" x14ac:dyDescent="0.2">
      <c r="A117" s="35">
        <f t="shared" si="2"/>
        <v>115</v>
      </c>
      <c r="B117" s="42">
        <v>44333</v>
      </c>
      <c r="C117" s="34" t="s">
        <v>312</v>
      </c>
      <c r="D117" s="34" t="s">
        <v>573</v>
      </c>
      <c r="E117" s="36" t="s">
        <v>419</v>
      </c>
      <c r="F117" s="36" t="s">
        <v>574</v>
      </c>
      <c r="G117" s="48" t="s">
        <v>50</v>
      </c>
      <c r="H117" s="151">
        <v>13660.8</v>
      </c>
      <c r="I117" s="131"/>
      <c r="J117" s="45">
        <v>40</v>
      </c>
      <c r="K117" s="39" t="str">
        <f>IF(AND(ISBLANK($J117)=TRUE,$G117=BD!$B$2),"captura beneficiario",IF(AND(ISBLANK($J117)=TRUE,$G117=BD!$B$8),"Si es más de cinco Indica solo cantidad de beneficiarios",IF(AND(ISBLANK($J117)=TRUE,$G117=BD!$B$9),"Si es más de cinco Indica solo cantidad de beneficiarios",IF(AND(ISBLANK($J117)=TRUE,$G117=BD!$B$10),"Si es más de cinco Indica solo cantidad de beneficiarios",""))))</f>
        <v/>
      </c>
      <c r="L117" s="45"/>
      <c r="M117" s="45"/>
      <c r="N117" s="39" t="str">
        <f>IF(AND(ISBLANK($L117)=TRUE,ISBLANK($M117)=TRUE,$G117=BD!$B$10),"captura origen-destino",IF(AND(ISBLANK($L117)=FALSE,ISBLANK($M117)=TRUE,$G117=BD!$B$10),"Captura destino",IF(AND(ISBLANK($L117)=TRUE,ISBLANK($M117)=FALSE,$G117=BD!$B$10),"captura origen","")))</f>
        <v/>
      </c>
      <c r="O117" s="51" t="s">
        <v>244</v>
      </c>
      <c r="P117" s="52" t="s">
        <v>576</v>
      </c>
      <c r="Q117" s="51" t="s">
        <v>316</v>
      </c>
      <c r="R117" s="39" t="str">
        <f t="shared" si="3"/>
        <v/>
      </c>
      <c r="S117" s="118"/>
    </row>
    <row r="118" spans="1:19" ht="36" customHeight="1" x14ac:dyDescent="0.2">
      <c r="A118" s="89">
        <f t="shared" si="2"/>
        <v>116</v>
      </c>
      <c r="B118" s="90">
        <v>44333</v>
      </c>
      <c r="C118" s="91" t="s">
        <v>312</v>
      </c>
      <c r="D118" s="91" t="s">
        <v>577</v>
      </c>
      <c r="E118" s="92" t="s">
        <v>328</v>
      </c>
      <c r="F118" s="92" t="s">
        <v>578</v>
      </c>
      <c r="G118" s="93" t="s">
        <v>50</v>
      </c>
      <c r="H118" s="152">
        <v>6088.81</v>
      </c>
      <c r="I118" s="130"/>
      <c r="J118" s="96">
        <v>24</v>
      </c>
      <c r="K118" s="94" t="str">
        <f>IF(AND(ISBLANK($J118)=TRUE,$G118=BD!$B$2),"captura beneficiario",IF(AND(ISBLANK($J118)=TRUE,$G118=BD!$B$8),"Si es más de cinco Indica solo cantidad de beneficiarios",IF(AND(ISBLANK($J118)=TRUE,$G118=BD!$B$9),"Si es más de cinco Indica solo cantidad de beneficiarios",IF(AND(ISBLANK($J118)=TRUE,$G118=BD!$B$10),"Si es más de cinco Indica solo cantidad de beneficiarios",""))))</f>
        <v/>
      </c>
      <c r="L118" s="96"/>
      <c r="M118" s="96"/>
      <c r="N118" s="94" t="str">
        <f>IF(AND(ISBLANK($L118)=TRUE,ISBLANK($M118)=TRUE,$G118=BD!$B$10),"captura origen-destino",IF(AND(ISBLANK($L118)=FALSE,ISBLANK($M118)=TRUE,$G118=BD!$B$10),"Captura destino",IF(AND(ISBLANK($L118)=TRUE,ISBLANK($M118)=FALSE,$G118=BD!$B$10),"captura origen","")))</f>
        <v/>
      </c>
      <c r="O118" s="97" t="s">
        <v>244</v>
      </c>
      <c r="P118" s="98" t="s">
        <v>575</v>
      </c>
      <c r="Q118" s="97" t="s">
        <v>316</v>
      </c>
      <c r="R118" s="94" t="str">
        <f t="shared" si="3"/>
        <v/>
      </c>
      <c r="S118" s="118"/>
    </row>
    <row r="119" spans="1:19" ht="36" customHeight="1" x14ac:dyDescent="0.2">
      <c r="A119" s="35">
        <f t="shared" si="2"/>
        <v>117</v>
      </c>
      <c r="B119" s="42">
        <v>44333</v>
      </c>
      <c r="C119" s="34" t="s">
        <v>337</v>
      </c>
      <c r="D119" s="34" t="s">
        <v>579</v>
      </c>
      <c r="E119" s="36" t="s">
        <v>345</v>
      </c>
      <c r="F119" s="36" t="s">
        <v>580</v>
      </c>
      <c r="G119" s="48" t="s">
        <v>8</v>
      </c>
      <c r="H119" s="151">
        <v>4800</v>
      </c>
      <c r="I119" s="131"/>
      <c r="J119" s="45" t="s">
        <v>347</v>
      </c>
      <c r="K119" s="39" t="str">
        <f>IF(AND(ISBLANK($J119)=TRUE,$G119=BD!$B$2),"captura beneficiario",IF(AND(ISBLANK($J119)=TRUE,$G119=BD!$B$8),"Si es más de cinco Indica solo cantidad de beneficiarios",IF(AND(ISBLANK($J119)=TRUE,$G119=BD!$B$9),"Si es más de cinco Indica solo cantidad de beneficiarios",IF(AND(ISBLANK($J119)=TRUE,$G119=BD!$B$10),"Si es más de cinco Indica solo cantidad de beneficiarios",""))))</f>
        <v/>
      </c>
      <c r="L119" s="45"/>
      <c r="M119" s="45"/>
      <c r="N119" s="39" t="str">
        <f>IF(AND(ISBLANK($L119)=TRUE,ISBLANK($M119)=TRUE,$G119=BD!$B$10),"captura origen-destino",IF(AND(ISBLANK($L119)=FALSE,ISBLANK($M119)=TRUE,$G119=BD!$B$10),"Captura destino",IF(AND(ISBLANK($L119)=TRUE,ISBLANK($M119)=FALSE,$G119=BD!$B$10),"captura origen","")))</f>
        <v/>
      </c>
      <c r="O119" s="51"/>
      <c r="P119" s="52"/>
      <c r="Q119" s="51"/>
      <c r="R119" s="39" t="str">
        <f t="shared" si="3"/>
        <v/>
      </c>
      <c r="S119" s="118"/>
    </row>
    <row r="120" spans="1:19" ht="36" customHeight="1" x14ac:dyDescent="0.2">
      <c r="A120" s="89">
        <f t="shared" si="2"/>
        <v>118</v>
      </c>
      <c r="B120" s="90">
        <v>44333</v>
      </c>
      <c r="C120" s="91" t="s">
        <v>312</v>
      </c>
      <c r="D120" s="91" t="s">
        <v>581</v>
      </c>
      <c r="E120" s="92" t="s">
        <v>328</v>
      </c>
      <c r="F120" s="92" t="s">
        <v>582</v>
      </c>
      <c r="G120" s="93" t="s">
        <v>14</v>
      </c>
      <c r="H120" s="152">
        <v>10894.72</v>
      </c>
      <c r="I120" s="130"/>
      <c r="J120" s="96" t="s">
        <v>162</v>
      </c>
      <c r="K120" s="94" t="str">
        <f>IF(AND(ISBLANK($J120)=TRUE,$G120=BD!$B$2),"captura beneficiario",IF(AND(ISBLANK($J120)=TRUE,$G120=BD!$B$8),"Si es más de cinco Indica solo cantidad de beneficiarios",IF(AND(ISBLANK($J120)=TRUE,$G120=BD!$B$9),"Si es más de cinco Indica solo cantidad de beneficiarios",IF(AND(ISBLANK($J120)=TRUE,$G120=BD!$B$10),"Si es más de cinco Indica solo cantidad de beneficiarios",""))))</f>
        <v/>
      </c>
      <c r="L120" s="96"/>
      <c r="M120" s="96"/>
      <c r="N120" s="94" t="str">
        <f>IF(AND(ISBLANK($L120)=TRUE,ISBLANK($M120)=TRUE,$G120=BD!$B$10),"captura origen-destino",IF(AND(ISBLANK($L120)=FALSE,ISBLANK($M120)=TRUE,$G120=BD!$B$10),"Captura destino",IF(AND(ISBLANK($L120)=TRUE,ISBLANK($M120)=FALSE,$G120=BD!$B$10),"captura origen","")))</f>
        <v/>
      </c>
      <c r="O120" s="97" t="s">
        <v>244</v>
      </c>
      <c r="P120" s="98" t="s">
        <v>559</v>
      </c>
      <c r="Q120" s="97" t="s">
        <v>316</v>
      </c>
      <c r="R120" s="94" t="str">
        <f t="shared" si="3"/>
        <v/>
      </c>
      <c r="S120" s="118"/>
    </row>
    <row r="121" spans="1:19" ht="36" customHeight="1" x14ac:dyDescent="0.2">
      <c r="A121" s="35">
        <f t="shared" si="2"/>
        <v>119</v>
      </c>
      <c r="B121" s="42">
        <v>44334</v>
      </c>
      <c r="C121" s="34" t="s">
        <v>312</v>
      </c>
      <c r="D121" s="34" t="s">
        <v>583</v>
      </c>
      <c r="E121" s="36" t="s">
        <v>474</v>
      </c>
      <c r="F121" s="36" t="s">
        <v>584</v>
      </c>
      <c r="G121" s="48" t="s">
        <v>17</v>
      </c>
      <c r="H121" s="37">
        <v>649.6</v>
      </c>
      <c r="I121" s="131"/>
      <c r="J121" s="45" t="s">
        <v>162</v>
      </c>
      <c r="K121" s="39" t="str">
        <f>IF(AND(ISBLANK($J121)=TRUE,$G121=BD!$B$2),"captura beneficiario",IF(AND(ISBLANK($J121)=TRUE,$G121=BD!$B$8),"Si es más de cinco Indica solo cantidad de beneficiarios",IF(AND(ISBLANK($J121)=TRUE,$G121=BD!$B$9),"Si es más de cinco Indica solo cantidad de beneficiarios",IF(AND(ISBLANK($J121)=TRUE,$G121=BD!$B$10),"Si es más de cinco Indica solo cantidad de beneficiarios",""))))</f>
        <v/>
      </c>
      <c r="L121" s="45"/>
      <c r="M121" s="45"/>
      <c r="N121" s="39" t="str">
        <f>IF(AND(ISBLANK($L121)=TRUE,ISBLANK($M121)=TRUE,$G121=BD!$B$10),"captura origen-destino",IF(AND(ISBLANK($L121)=FALSE,ISBLANK($M121)=TRUE,$G121=BD!$B$10),"Captura destino",IF(AND(ISBLANK($L121)=TRUE,ISBLANK($M121)=FALSE,$G121=BD!$B$10),"captura origen","")))</f>
        <v/>
      </c>
      <c r="O121" s="51"/>
      <c r="P121" s="52"/>
      <c r="Q121" s="51"/>
      <c r="R121" s="39" t="str">
        <f t="shared" si="3"/>
        <v/>
      </c>
      <c r="S121" s="118"/>
    </row>
    <row r="122" spans="1:19" ht="36" customHeight="1" x14ac:dyDescent="0.2">
      <c r="A122" s="89">
        <f t="shared" si="2"/>
        <v>120</v>
      </c>
      <c r="B122" s="90">
        <v>44334</v>
      </c>
      <c r="C122" s="91" t="s">
        <v>337</v>
      </c>
      <c r="D122" s="91" t="s">
        <v>585</v>
      </c>
      <c r="E122" s="92" t="s">
        <v>384</v>
      </c>
      <c r="F122" s="92" t="s">
        <v>586</v>
      </c>
      <c r="G122" s="93" t="s">
        <v>8</v>
      </c>
      <c r="H122" s="152">
        <v>6000</v>
      </c>
      <c r="I122" s="130"/>
      <c r="J122" s="96" t="s">
        <v>384</v>
      </c>
      <c r="K122" s="94" t="str">
        <f>IF(AND(ISBLANK($J122)=TRUE,$G122=BD!$B$2),"captura beneficiario",IF(AND(ISBLANK($J122)=TRUE,$G122=BD!$B$8),"Si es más de cinco Indica solo cantidad de beneficiarios",IF(AND(ISBLANK($J122)=TRUE,$G122=BD!$B$9),"Si es más de cinco Indica solo cantidad de beneficiarios",IF(AND(ISBLANK($J122)=TRUE,$G122=BD!$B$10),"Si es más de cinco Indica solo cantidad de beneficiarios",""))))</f>
        <v/>
      </c>
      <c r="L122" s="96"/>
      <c r="M122" s="96"/>
      <c r="N122" s="94" t="str">
        <f>IF(AND(ISBLANK($L122)=TRUE,ISBLANK($M122)=TRUE,$G122=BD!$B$10),"captura origen-destino",IF(AND(ISBLANK($L122)=FALSE,ISBLANK($M122)=TRUE,$G122=BD!$B$10),"Captura destino",IF(AND(ISBLANK($L122)=TRUE,ISBLANK($M122)=FALSE,$G122=BD!$B$10),"captura origen","")))</f>
        <v/>
      </c>
      <c r="O122" s="97"/>
      <c r="P122" s="98"/>
      <c r="Q122" s="97"/>
      <c r="R122" s="94" t="str">
        <f t="shared" si="3"/>
        <v/>
      </c>
      <c r="S122" s="118"/>
    </row>
    <row r="123" spans="1:19" ht="36" customHeight="1" x14ac:dyDescent="0.2">
      <c r="A123" s="35">
        <f t="shared" si="2"/>
        <v>121</v>
      </c>
      <c r="B123" s="42">
        <v>44335</v>
      </c>
      <c r="C123" s="34" t="s">
        <v>312</v>
      </c>
      <c r="D123" s="34" t="s">
        <v>587</v>
      </c>
      <c r="E123" s="36" t="s">
        <v>328</v>
      </c>
      <c r="F123" s="36" t="s">
        <v>588</v>
      </c>
      <c r="G123" s="48" t="s">
        <v>50</v>
      </c>
      <c r="H123" s="151">
        <v>510.4</v>
      </c>
      <c r="I123" s="131" t="s">
        <v>565</v>
      </c>
      <c r="J123" s="45">
        <v>7</v>
      </c>
      <c r="K123" s="39" t="str">
        <f>IF(AND(ISBLANK($J123)=TRUE,$G123=BD!$B$2),"captura beneficiario",IF(AND(ISBLANK($J123)=TRUE,$G123=BD!$B$8),"Si es más de cinco Indica solo cantidad de beneficiarios",IF(AND(ISBLANK($J123)=TRUE,$G123=BD!$B$9),"Si es más de cinco Indica solo cantidad de beneficiarios",IF(AND(ISBLANK($J123)=TRUE,$G123=BD!$B$10),"Si es más de cinco Indica solo cantidad de beneficiarios",""))))</f>
        <v/>
      </c>
      <c r="L123" s="45"/>
      <c r="M123" s="45"/>
      <c r="N123" s="39" t="str">
        <f>IF(AND(ISBLANK($L123)=TRUE,ISBLANK($M123)=TRUE,$G123=BD!$B$10),"captura origen-destino",IF(AND(ISBLANK($L123)=FALSE,ISBLANK($M123)=TRUE,$G123=BD!$B$10),"Captura destino",IF(AND(ISBLANK($L123)=TRUE,ISBLANK($M123)=FALSE,$G123=BD!$B$10),"captura origen","")))</f>
        <v/>
      </c>
      <c r="O123" s="51" t="s">
        <v>244</v>
      </c>
      <c r="P123" s="52" t="s">
        <v>559</v>
      </c>
      <c r="Q123" s="51" t="s">
        <v>316</v>
      </c>
      <c r="R123" s="39" t="str">
        <f t="shared" si="3"/>
        <v/>
      </c>
      <c r="S123" s="118"/>
    </row>
    <row r="124" spans="1:19" ht="36" customHeight="1" x14ac:dyDescent="0.2">
      <c r="A124" s="89">
        <f t="shared" si="2"/>
        <v>122</v>
      </c>
      <c r="B124" s="90">
        <v>44335</v>
      </c>
      <c r="C124" s="91" t="s">
        <v>312</v>
      </c>
      <c r="D124" s="91" t="s">
        <v>589</v>
      </c>
      <c r="E124" s="92" t="s">
        <v>590</v>
      </c>
      <c r="F124" s="92" t="s">
        <v>591</v>
      </c>
      <c r="G124" s="93" t="s">
        <v>9</v>
      </c>
      <c r="H124" s="95">
        <v>2700.02</v>
      </c>
      <c r="I124" s="130" t="s">
        <v>646</v>
      </c>
      <c r="J124" s="96" t="s">
        <v>592</v>
      </c>
      <c r="K124" s="94" t="str">
        <f>IF(AND(ISBLANK($J124)=TRUE,$G124=BD!$B$2),"captura beneficiario",IF(AND(ISBLANK($J124)=TRUE,$G124=BD!$B$8),"Si es más de cinco Indica solo cantidad de beneficiarios",IF(AND(ISBLANK($J124)=TRUE,$G124=BD!$B$9),"Si es más de cinco Indica solo cantidad de beneficiarios",IF(AND(ISBLANK($J124)=TRUE,$G124=BD!$B$10),"Si es más de cinco Indica solo cantidad de beneficiarios",""))))</f>
        <v/>
      </c>
      <c r="L124" s="96"/>
      <c r="M124" s="96"/>
      <c r="N124" s="94" t="str">
        <f>IF(AND(ISBLANK($L124)=TRUE,ISBLANK($M124)=TRUE,$G124=BD!$B$10),"captura origen-destino",IF(AND(ISBLANK($L124)=FALSE,ISBLANK($M124)=TRUE,$G124=BD!$B$10),"Captura destino",IF(AND(ISBLANK($L124)=TRUE,ISBLANK($M124)=FALSE,$G124=BD!$B$10),"captura origen","")))</f>
        <v/>
      </c>
      <c r="O124" s="97" t="s">
        <v>244</v>
      </c>
      <c r="P124" s="98" t="s">
        <v>559</v>
      </c>
      <c r="Q124" s="97" t="s">
        <v>316</v>
      </c>
      <c r="R124" s="94" t="str">
        <f t="shared" si="3"/>
        <v/>
      </c>
      <c r="S124" s="118"/>
    </row>
    <row r="125" spans="1:19" ht="36" customHeight="1" x14ac:dyDescent="0.2">
      <c r="A125" s="35">
        <f t="shared" si="2"/>
        <v>123</v>
      </c>
      <c r="B125" s="42">
        <v>44335</v>
      </c>
      <c r="C125" s="34" t="s">
        <v>312</v>
      </c>
      <c r="D125" s="34" t="s">
        <v>593</v>
      </c>
      <c r="E125" s="36" t="s">
        <v>594</v>
      </c>
      <c r="F125" s="36" t="s">
        <v>595</v>
      </c>
      <c r="G125" s="48" t="s">
        <v>156</v>
      </c>
      <c r="H125" s="151">
        <v>29956.5</v>
      </c>
      <c r="I125" s="131"/>
      <c r="J125" s="45" t="s">
        <v>162</v>
      </c>
      <c r="K125" s="39" t="str">
        <f>IF(AND(ISBLANK($J125)=TRUE,$G125=BD!$B$2),"captura beneficiario",IF(AND(ISBLANK($J125)=TRUE,$G125=BD!$B$8),"Si es más de cinco Indica solo cantidad de beneficiarios",IF(AND(ISBLANK($J125)=TRUE,$G125=BD!$B$9),"Si es más de cinco Indica solo cantidad de beneficiarios",IF(AND(ISBLANK($J125)=TRUE,$G125=BD!$B$10),"Si es más de cinco Indica solo cantidad de beneficiarios",""))))</f>
        <v/>
      </c>
      <c r="L125" s="45"/>
      <c r="M125" s="45"/>
      <c r="N125" s="39" t="str">
        <f>IF(AND(ISBLANK($L125)=TRUE,ISBLANK($M125)=TRUE,$G125=BD!$B$10),"captura origen-destino",IF(AND(ISBLANK($L125)=FALSE,ISBLANK($M125)=TRUE,$G125=BD!$B$10),"Captura destino",IF(AND(ISBLANK($L125)=TRUE,ISBLANK($M125)=FALSE,$G125=BD!$B$10),"captura origen","")))</f>
        <v/>
      </c>
      <c r="O125" s="51"/>
      <c r="P125" s="52"/>
      <c r="Q125" s="51"/>
      <c r="R125" s="39" t="str">
        <f t="shared" si="3"/>
        <v/>
      </c>
      <c r="S125" s="118"/>
    </row>
    <row r="126" spans="1:19" ht="36" customHeight="1" x14ac:dyDescent="0.2">
      <c r="A126" s="89">
        <f t="shared" si="2"/>
        <v>124</v>
      </c>
      <c r="B126" s="90">
        <v>44336</v>
      </c>
      <c r="C126" s="91" t="s">
        <v>312</v>
      </c>
      <c r="D126" s="91" t="s">
        <v>596</v>
      </c>
      <c r="E126" s="92" t="s">
        <v>325</v>
      </c>
      <c r="F126" s="92" t="s">
        <v>395</v>
      </c>
      <c r="G126" s="93" t="s">
        <v>50</v>
      </c>
      <c r="H126" s="95">
        <v>820</v>
      </c>
      <c r="I126" s="130" t="s">
        <v>565</v>
      </c>
      <c r="J126" s="96" t="s">
        <v>597</v>
      </c>
      <c r="K126" s="94" t="str">
        <f>IF(AND(ISBLANK($J126)=TRUE,$G126=BD!$B$2),"captura beneficiario",IF(AND(ISBLANK($J126)=TRUE,$G126=BD!$B$8),"Si es más de cinco Indica solo cantidad de beneficiarios",IF(AND(ISBLANK($J126)=TRUE,$G126=BD!$B$9),"Si es más de cinco Indica solo cantidad de beneficiarios",IF(AND(ISBLANK($J126)=TRUE,$G126=BD!$B$10),"Si es más de cinco Indica solo cantidad de beneficiarios",""))))</f>
        <v/>
      </c>
      <c r="L126" s="96"/>
      <c r="M126" s="96"/>
      <c r="N126" s="94" t="str">
        <f>IF(AND(ISBLANK($L126)=TRUE,ISBLANK($M126)=TRUE,$G126=BD!$B$10),"captura origen-destino",IF(AND(ISBLANK($L126)=FALSE,ISBLANK($M126)=TRUE,$G126=BD!$B$10),"Captura destino",IF(AND(ISBLANK($L126)=TRUE,ISBLANK($M126)=FALSE,$G126=BD!$B$10),"captura origen","")))</f>
        <v/>
      </c>
      <c r="O126" s="97" t="s">
        <v>244</v>
      </c>
      <c r="P126" s="98" t="s">
        <v>559</v>
      </c>
      <c r="Q126" s="97" t="s">
        <v>316</v>
      </c>
      <c r="R126" s="94" t="str">
        <f t="shared" si="3"/>
        <v/>
      </c>
      <c r="S126" s="118"/>
    </row>
    <row r="127" spans="1:19" ht="36" customHeight="1" x14ac:dyDescent="0.2">
      <c r="A127" s="35">
        <f t="shared" si="2"/>
        <v>125</v>
      </c>
      <c r="B127" s="42">
        <v>44336</v>
      </c>
      <c r="C127" s="34" t="s">
        <v>312</v>
      </c>
      <c r="D127" s="34" t="s">
        <v>598</v>
      </c>
      <c r="E127" s="36" t="s">
        <v>331</v>
      </c>
      <c r="F127" s="36" t="s">
        <v>599</v>
      </c>
      <c r="G127" s="48" t="s">
        <v>10</v>
      </c>
      <c r="H127" s="37">
        <v>2000</v>
      </c>
      <c r="I127" s="131"/>
      <c r="J127" s="45" t="s">
        <v>600</v>
      </c>
      <c r="K127" s="39" t="str">
        <f>IF(AND(ISBLANK($J127)=TRUE,$G127=BD!$B$2),"captura beneficiario",IF(AND(ISBLANK($J127)=TRUE,$G127=BD!$B$8),"Si es más de cinco Indica solo cantidad de beneficiarios",IF(AND(ISBLANK($J127)=TRUE,$G127=BD!$B$9),"Si es más de cinco Indica solo cantidad de beneficiarios",IF(AND(ISBLANK($J127)=TRUE,$G127=BD!$B$10),"Si es más de cinco Indica solo cantidad de beneficiarios",""))))</f>
        <v/>
      </c>
      <c r="L127" s="45" t="s">
        <v>321</v>
      </c>
      <c r="M127" s="45" t="s">
        <v>316</v>
      </c>
      <c r="N127" s="39" t="str">
        <f>IF(AND(ISBLANK($L127)=TRUE,ISBLANK($M127)=TRUE,$G127=BD!$B$10),"captura origen-destino",IF(AND(ISBLANK($L127)=FALSE,ISBLANK($M127)=TRUE,$G127=BD!$B$10),"Captura destino",IF(AND(ISBLANK($L127)=TRUE,ISBLANK($M127)=FALSE,$G127=BD!$B$10),"captura origen","")))</f>
        <v/>
      </c>
      <c r="O127" s="51" t="s">
        <v>244</v>
      </c>
      <c r="P127" s="52" t="s">
        <v>559</v>
      </c>
      <c r="Q127" s="51" t="s">
        <v>316</v>
      </c>
      <c r="R127" s="39" t="str">
        <f t="shared" si="3"/>
        <v/>
      </c>
      <c r="S127" s="118"/>
    </row>
    <row r="128" spans="1:19" ht="36" customHeight="1" x14ac:dyDescent="0.2">
      <c r="A128" s="89">
        <f t="shared" si="2"/>
        <v>126</v>
      </c>
      <c r="B128" s="90">
        <v>44336</v>
      </c>
      <c r="C128" s="91" t="s">
        <v>312</v>
      </c>
      <c r="D128" s="91" t="s">
        <v>601</v>
      </c>
      <c r="E128" s="92" t="s">
        <v>602</v>
      </c>
      <c r="F128" s="92" t="s">
        <v>603</v>
      </c>
      <c r="G128" s="93" t="s">
        <v>9</v>
      </c>
      <c r="H128" s="152">
        <v>1838.99</v>
      </c>
      <c r="I128" s="130" t="s">
        <v>635</v>
      </c>
      <c r="J128" s="96" t="s">
        <v>604</v>
      </c>
      <c r="K128" s="94" t="str">
        <f>IF(AND(ISBLANK($J128)=TRUE,$G128=BD!$B$2),"captura beneficiario",IF(AND(ISBLANK($J128)=TRUE,$G128=BD!$B$8),"Si es más de cinco Indica solo cantidad de beneficiarios",IF(AND(ISBLANK($J128)=TRUE,$G128=BD!$B$9),"Si es más de cinco Indica solo cantidad de beneficiarios",IF(AND(ISBLANK($J128)=TRUE,$G128=BD!$B$10),"Si es más de cinco Indica solo cantidad de beneficiarios",""))))</f>
        <v/>
      </c>
      <c r="L128" s="96"/>
      <c r="M128" s="96"/>
      <c r="N128" s="94" t="str">
        <f>IF(AND(ISBLANK($L128)=TRUE,ISBLANK($M128)=TRUE,$G128=BD!$B$10),"captura origen-destino",IF(AND(ISBLANK($L128)=FALSE,ISBLANK($M128)=TRUE,$G128=BD!$B$10),"Captura destino",IF(AND(ISBLANK($L128)=TRUE,ISBLANK($M128)=FALSE,$G128=BD!$B$10),"captura origen","")))</f>
        <v/>
      </c>
      <c r="O128" s="97" t="s">
        <v>244</v>
      </c>
      <c r="P128" s="98" t="s">
        <v>559</v>
      </c>
      <c r="Q128" s="97" t="s">
        <v>316</v>
      </c>
      <c r="R128" s="94" t="str">
        <f t="shared" si="3"/>
        <v/>
      </c>
      <c r="S128" s="118"/>
    </row>
    <row r="129" spans="1:19" ht="36" customHeight="1" x14ac:dyDescent="0.2">
      <c r="A129" s="35">
        <f t="shared" si="2"/>
        <v>127</v>
      </c>
      <c r="B129" s="42">
        <v>44336</v>
      </c>
      <c r="C129" s="34" t="s">
        <v>361</v>
      </c>
      <c r="D129" s="34">
        <v>30</v>
      </c>
      <c r="E129" s="36" t="s">
        <v>629</v>
      </c>
      <c r="F129" s="36" t="s">
        <v>605</v>
      </c>
      <c r="G129" s="48" t="s">
        <v>50</v>
      </c>
      <c r="H129" s="37">
        <v>300</v>
      </c>
      <c r="I129" s="131" t="s">
        <v>565</v>
      </c>
      <c r="J129" s="45">
        <v>8</v>
      </c>
      <c r="K129" s="39" t="str">
        <f>IF(AND(ISBLANK($J129)=TRUE,$G129=BD!$B$2),"captura beneficiario",IF(AND(ISBLANK($J129)=TRUE,$G129=BD!$B$8),"Si es más de cinco Indica solo cantidad de beneficiarios",IF(AND(ISBLANK($J129)=TRUE,$G129=BD!$B$9),"Si es más de cinco Indica solo cantidad de beneficiarios",IF(AND(ISBLANK($J129)=TRUE,$G129=BD!$B$10),"Si es más de cinco Indica solo cantidad de beneficiarios",""))))</f>
        <v/>
      </c>
      <c r="L129" s="45"/>
      <c r="M129" s="45"/>
      <c r="N129" s="39" t="str">
        <f>IF(AND(ISBLANK($L129)=TRUE,ISBLANK($M129)=TRUE,$G129=BD!$B$10),"captura origen-destino",IF(AND(ISBLANK($L129)=FALSE,ISBLANK($M129)=TRUE,$G129=BD!$B$10),"Captura destino",IF(AND(ISBLANK($L129)=TRUE,ISBLANK($M129)=FALSE,$G129=BD!$B$10),"captura origen","")))</f>
        <v/>
      </c>
      <c r="O129" s="51" t="s">
        <v>244</v>
      </c>
      <c r="P129" s="52" t="s">
        <v>559</v>
      </c>
      <c r="Q129" s="51" t="s">
        <v>316</v>
      </c>
      <c r="R129" s="39" t="str">
        <f t="shared" si="3"/>
        <v/>
      </c>
      <c r="S129" s="118"/>
    </row>
    <row r="130" spans="1:19" ht="36" customHeight="1" x14ac:dyDescent="0.2">
      <c r="A130" s="89">
        <f t="shared" si="2"/>
        <v>128</v>
      </c>
      <c r="B130" s="90">
        <v>44336</v>
      </c>
      <c r="C130" s="91" t="s">
        <v>410</v>
      </c>
      <c r="D130" s="91">
        <v>32</v>
      </c>
      <c r="E130" s="92" t="s">
        <v>629</v>
      </c>
      <c r="F130" s="92" t="s">
        <v>607</v>
      </c>
      <c r="G130" s="93" t="s">
        <v>10</v>
      </c>
      <c r="H130" s="95">
        <v>1000</v>
      </c>
      <c r="I130" s="130" t="s">
        <v>647</v>
      </c>
      <c r="J130" s="96" t="s">
        <v>606</v>
      </c>
      <c r="K130" s="94" t="str">
        <f>IF(AND(ISBLANK($J130)=TRUE,$G130=BD!$B$2),"captura beneficiario",IF(AND(ISBLANK($J130)=TRUE,$G130=BD!$B$8),"Si es más de cinco Indica solo cantidad de beneficiarios",IF(AND(ISBLANK($J130)=TRUE,$G130=BD!$B$9),"Si es más de cinco Indica solo cantidad de beneficiarios",IF(AND(ISBLANK($J130)=TRUE,$G130=BD!$B$10),"Si es más de cinco Indica solo cantidad de beneficiarios",""))))</f>
        <v/>
      </c>
      <c r="L130" s="96" t="s">
        <v>321</v>
      </c>
      <c r="M130" s="96" t="s">
        <v>316</v>
      </c>
      <c r="N130" s="94" t="str">
        <f>IF(AND(ISBLANK($L130)=TRUE,ISBLANK($M130)=TRUE,$G130=BD!$B$10),"captura origen-destino",IF(AND(ISBLANK($L130)=FALSE,ISBLANK($M130)=TRUE,$G130=BD!$B$10),"Captura destino",IF(AND(ISBLANK($L130)=TRUE,ISBLANK($M130)=FALSE,$G130=BD!$B$10),"captura origen","")))</f>
        <v/>
      </c>
      <c r="O130" s="97" t="s">
        <v>244</v>
      </c>
      <c r="P130" s="98">
        <v>44344</v>
      </c>
      <c r="Q130" s="97" t="s">
        <v>316</v>
      </c>
      <c r="R130" s="94" t="str">
        <f t="shared" si="3"/>
        <v/>
      </c>
      <c r="S130" s="118"/>
    </row>
    <row r="131" spans="1:19" ht="36" customHeight="1" x14ac:dyDescent="0.2">
      <c r="A131" s="35">
        <f t="shared" si="2"/>
        <v>129</v>
      </c>
      <c r="B131" s="42">
        <v>44336</v>
      </c>
      <c r="C131" s="34" t="s">
        <v>410</v>
      </c>
      <c r="D131" s="34">
        <v>33</v>
      </c>
      <c r="E131" s="36" t="s">
        <v>629</v>
      </c>
      <c r="F131" s="36" t="s">
        <v>608</v>
      </c>
      <c r="G131" s="48" t="s">
        <v>10</v>
      </c>
      <c r="H131" s="37">
        <v>600</v>
      </c>
      <c r="I131" s="131"/>
      <c r="J131" s="45">
        <v>16</v>
      </c>
      <c r="K131" s="39" t="str">
        <f>IF(AND(ISBLANK($J131)=TRUE,$G131=BD!$B$2),"captura beneficiario",IF(AND(ISBLANK($J131)=TRUE,$G131=BD!$B$8),"Si es más de cinco Indica solo cantidad de beneficiarios",IF(AND(ISBLANK($J131)=TRUE,$G131=BD!$B$9),"Si es más de cinco Indica solo cantidad de beneficiarios",IF(AND(ISBLANK($J131)=TRUE,$G131=BD!$B$10),"Si es más de cinco Indica solo cantidad de beneficiarios",""))))</f>
        <v/>
      </c>
      <c r="L131" s="45" t="s">
        <v>609</v>
      </c>
      <c r="M131" s="45" t="s">
        <v>610</v>
      </c>
      <c r="N131" s="39" t="str">
        <f>IF(AND(ISBLANK($L131)=TRUE,ISBLANK($M131)=TRUE,$G131=BD!$B$10),"captura origen-destino",IF(AND(ISBLANK($L131)=FALSE,ISBLANK($M131)=TRUE,$G131=BD!$B$10),"Captura destino",IF(AND(ISBLANK($L131)=TRUE,ISBLANK($M131)=FALSE,$G131=BD!$B$10),"captura origen","")))</f>
        <v/>
      </c>
      <c r="O131" s="51" t="s">
        <v>244</v>
      </c>
      <c r="P131" s="52">
        <v>44344</v>
      </c>
      <c r="Q131" s="51" t="s">
        <v>316</v>
      </c>
      <c r="R131" s="39" t="str">
        <f t="shared" si="3"/>
        <v/>
      </c>
      <c r="S131" s="118"/>
    </row>
    <row r="132" spans="1:19" ht="36" customHeight="1" x14ac:dyDescent="0.2">
      <c r="A132" s="89">
        <f t="shared" ref="A132:A195" si="4">IF(H132=0," ",A131+1)</f>
        <v>130</v>
      </c>
      <c r="B132" s="90">
        <v>44336</v>
      </c>
      <c r="C132" s="91" t="s">
        <v>410</v>
      </c>
      <c r="D132" s="91">
        <v>35</v>
      </c>
      <c r="E132" s="92" t="s">
        <v>629</v>
      </c>
      <c r="F132" s="92" t="s">
        <v>611</v>
      </c>
      <c r="G132" s="93" t="s">
        <v>10</v>
      </c>
      <c r="H132" s="95">
        <v>1200</v>
      </c>
      <c r="I132" s="130"/>
      <c r="J132" s="96">
        <v>13</v>
      </c>
      <c r="K132" s="94" t="str">
        <f>IF(AND(ISBLANK($J132)=TRUE,$G132=BD!$B$2),"captura beneficiario",IF(AND(ISBLANK($J132)=TRUE,$G132=BD!$B$8),"Si es más de cinco Indica solo cantidad de beneficiarios",IF(AND(ISBLANK($J132)=TRUE,$G132=BD!$B$9),"Si es más de cinco Indica solo cantidad de beneficiarios",IF(AND(ISBLANK($J132)=TRUE,$G132=BD!$B$10),"Si es más de cinco Indica solo cantidad de beneficiarios",""))))</f>
        <v/>
      </c>
      <c r="L132" s="96" t="s">
        <v>412</v>
      </c>
      <c r="M132" s="96" t="s">
        <v>316</v>
      </c>
      <c r="N132" s="94" t="str">
        <f>IF(AND(ISBLANK($L132)=TRUE,ISBLANK($M132)=TRUE,$G132=BD!$B$10),"captura origen-destino",IF(AND(ISBLANK($L132)=FALSE,ISBLANK($M132)=TRUE,$G132=BD!$B$10),"Captura destino",IF(AND(ISBLANK($L132)=TRUE,ISBLANK($M132)=FALSE,$G132=BD!$B$10),"captura origen","")))</f>
        <v/>
      </c>
      <c r="O132" s="97" t="s">
        <v>244</v>
      </c>
      <c r="P132" s="98">
        <v>44344</v>
      </c>
      <c r="Q132" s="97" t="s">
        <v>316</v>
      </c>
      <c r="R132" s="94" t="str">
        <f t="shared" ref="R132:R195" si="5">IF(AND(ISBLANK($P132)=TRUE,ISBLANK($Q132),$O132=""),"",IF(AND(ISBLANK($P132)=TRUE,ISBLANK($Q132),$O132="No corresponde a ningún evento"),"",IF(AND(ISBLANK($P132)=FALSE,ISBLANK($Q132)=TRUE,$O132&lt;&gt;"No corresponde a ningún evento"),"Indica Lugar",IF(AND(ISBLANK($P132)=TRUE,ISBLANK($Q132)=TRUE,$O132&lt;&gt;"No corresponde a ningún evento"),"Indica la Fecha del evento",IF(AND(ISBLANK($P132)=TRUE,ISBLANK($Q132)=FALSE,$O132&lt;&gt;"No corresponde a ningún evento"),"Indica la Fecha del evento","")))))</f>
        <v/>
      </c>
      <c r="S132" s="118"/>
    </row>
    <row r="133" spans="1:19" ht="36" customHeight="1" x14ac:dyDescent="0.2">
      <c r="A133" s="35">
        <f t="shared" si="4"/>
        <v>131</v>
      </c>
      <c r="B133" s="42">
        <v>44336</v>
      </c>
      <c r="C133" s="34" t="s">
        <v>410</v>
      </c>
      <c r="D133" s="34">
        <v>34</v>
      </c>
      <c r="E133" s="36" t="s">
        <v>629</v>
      </c>
      <c r="F133" s="36" t="s">
        <v>612</v>
      </c>
      <c r="G133" s="48" t="s">
        <v>10</v>
      </c>
      <c r="H133" s="37">
        <v>600</v>
      </c>
      <c r="I133" s="131" t="s">
        <v>648</v>
      </c>
      <c r="J133" s="45" t="s">
        <v>613</v>
      </c>
      <c r="K133" s="39" t="str">
        <f>IF(AND(ISBLANK($J133)=TRUE,$G133=BD!$B$2),"captura beneficiario",IF(AND(ISBLANK($J133)=TRUE,$G133=BD!$B$8),"Si es más de cinco Indica solo cantidad de beneficiarios",IF(AND(ISBLANK($J133)=TRUE,$G133=BD!$B$9),"Si es más de cinco Indica solo cantidad de beneficiarios",IF(AND(ISBLANK($J133)=TRUE,$G133=BD!$B$10),"Si es más de cinco Indica solo cantidad de beneficiarios",""))))</f>
        <v/>
      </c>
      <c r="L133" s="45" t="s">
        <v>428</v>
      </c>
      <c r="M133" s="45" t="s">
        <v>316</v>
      </c>
      <c r="N133" s="39" t="str">
        <f>IF(AND(ISBLANK($L133)=TRUE,ISBLANK($M133)=TRUE,$G133=BD!$B$10),"captura origen-destino",IF(AND(ISBLANK($L133)=FALSE,ISBLANK($M133)=TRUE,$G133=BD!$B$10),"Captura destino",IF(AND(ISBLANK($L133)=TRUE,ISBLANK($M133)=FALSE,$G133=BD!$B$10),"captura origen","")))</f>
        <v/>
      </c>
      <c r="O133" s="51" t="s">
        <v>244</v>
      </c>
      <c r="P133" s="52">
        <v>44345</v>
      </c>
      <c r="Q133" s="51" t="s">
        <v>316</v>
      </c>
      <c r="R133" s="39" t="str">
        <f t="shared" si="5"/>
        <v/>
      </c>
      <c r="S133" s="118"/>
    </row>
    <row r="134" spans="1:19" ht="36" customHeight="1" x14ac:dyDescent="0.2">
      <c r="A134" s="89">
        <f t="shared" si="4"/>
        <v>132</v>
      </c>
      <c r="B134" s="90">
        <v>44336</v>
      </c>
      <c r="C134" s="91" t="s">
        <v>410</v>
      </c>
      <c r="D134" s="91">
        <v>36</v>
      </c>
      <c r="E134" s="92" t="s">
        <v>629</v>
      </c>
      <c r="F134" s="92" t="s">
        <v>614</v>
      </c>
      <c r="G134" s="93" t="s">
        <v>10</v>
      </c>
      <c r="H134" s="95">
        <v>1200</v>
      </c>
      <c r="I134" s="130"/>
      <c r="J134" s="96">
        <v>8</v>
      </c>
      <c r="K134" s="94" t="str">
        <f>IF(AND(ISBLANK($J134)=TRUE,$G134=BD!$B$2),"captura beneficiario",IF(AND(ISBLANK($J134)=TRUE,$G134=BD!$B$8),"Si es más de cinco Indica solo cantidad de beneficiarios",IF(AND(ISBLANK($J134)=TRUE,$G134=BD!$B$9),"Si es más de cinco Indica solo cantidad de beneficiarios",IF(AND(ISBLANK($J134)=TRUE,$G134=BD!$B$10),"Si es más de cinco Indica solo cantidad de beneficiarios",""))))</f>
        <v/>
      </c>
      <c r="L134" s="96" t="s">
        <v>615</v>
      </c>
      <c r="M134" s="96" t="s">
        <v>316</v>
      </c>
      <c r="N134" s="94" t="str">
        <f>IF(AND(ISBLANK($L134)=TRUE,ISBLANK($M134)=TRUE,$G134=BD!$B$10),"captura origen-destino",IF(AND(ISBLANK($L134)=FALSE,ISBLANK($M134)=TRUE,$G134=BD!$B$10),"Captura destino",IF(AND(ISBLANK($L134)=TRUE,ISBLANK($M134)=FALSE,$G134=BD!$B$10),"captura origen","")))</f>
        <v/>
      </c>
      <c r="O134" s="97" t="s">
        <v>244</v>
      </c>
      <c r="P134" s="98">
        <v>44345</v>
      </c>
      <c r="Q134" s="97" t="s">
        <v>316</v>
      </c>
      <c r="R134" s="94" t="str">
        <f t="shared" si="5"/>
        <v/>
      </c>
      <c r="S134" s="118"/>
    </row>
    <row r="135" spans="1:19" ht="36" customHeight="1" x14ac:dyDescent="0.2">
      <c r="A135" s="35">
        <f t="shared" si="4"/>
        <v>133</v>
      </c>
      <c r="B135" s="42">
        <v>44336</v>
      </c>
      <c r="C135" s="34" t="s">
        <v>410</v>
      </c>
      <c r="D135" s="34">
        <v>31</v>
      </c>
      <c r="E135" s="36" t="s">
        <v>629</v>
      </c>
      <c r="F135" s="36" t="s">
        <v>614</v>
      </c>
      <c r="G135" s="48" t="s">
        <v>10</v>
      </c>
      <c r="H135" s="37">
        <v>1200</v>
      </c>
      <c r="I135" s="131"/>
      <c r="J135" s="45">
        <v>8</v>
      </c>
      <c r="K135" s="39" t="str">
        <f>IF(AND(ISBLANK($J135)=TRUE,$G135=BD!$B$2),"captura beneficiario",IF(AND(ISBLANK($J135)=TRUE,$G135=BD!$B$8),"Si es más de cinco Indica solo cantidad de beneficiarios",IF(AND(ISBLANK($J135)=TRUE,$G135=BD!$B$9),"Si es más de cinco Indica solo cantidad de beneficiarios",IF(AND(ISBLANK($J135)=TRUE,$G135=BD!$B$10),"Si es más de cinco Indica solo cantidad de beneficiarios",""))))</f>
        <v/>
      </c>
      <c r="L135" s="45" t="s">
        <v>615</v>
      </c>
      <c r="M135" s="45" t="s">
        <v>316</v>
      </c>
      <c r="N135" s="39" t="str">
        <f>IF(AND(ISBLANK($L135)=TRUE,ISBLANK($M135)=TRUE,$G135=BD!$B$10),"captura origen-destino",IF(AND(ISBLANK($L135)=FALSE,ISBLANK($M135)=TRUE,$G135=BD!$B$10),"Captura destino",IF(AND(ISBLANK($L135)=TRUE,ISBLANK($M135)=FALSE,$G135=BD!$B$10),"captura origen","")))</f>
        <v/>
      </c>
      <c r="O135" s="51" t="s">
        <v>244</v>
      </c>
      <c r="P135" s="52">
        <v>44345</v>
      </c>
      <c r="Q135" s="51" t="s">
        <v>316</v>
      </c>
      <c r="R135" s="39" t="str">
        <f t="shared" si="5"/>
        <v/>
      </c>
      <c r="S135" s="118"/>
    </row>
    <row r="136" spans="1:19" ht="36" customHeight="1" x14ac:dyDescent="0.2">
      <c r="A136" s="89">
        <f t="shared" si="4"/>
        <v>134</v>
      </c>
      <c r="B136" s="90">
        <v>44347</v>
      </c>
      <c r="C136" s="91" t="s">
        <v>312</v>
      </c>
      <c r="D136" s="91" t="s">
        <v>616</v>
      </c>
      <c r="E136" s="92" t="s">
        <v>617</v>
      </c>
      <c r="F136" s="92" t="s">
        <v>618</v>
      </c>
      <c r="G136" s="93" t="s">
        <v>10</v>
      </c>
      <c r="H136" s="152">
        <v>1410.31</v>
      </c>
      <c r="I136" s="130"/>
      <c r="J136" s="96" t="s">
        <v>604</v>
      </c>
      <c r="K136" s="94" t="str">
        <f>IF(AND(ISBLANK($J136)=TRUE,$G136=BD!$B$2),"captura beneficiario",IF(AND(ISBLANK($J136)=TRUE,$G136=BD!$B$8),"Si es más de cinco Indica solo cantidad de beneficiarios",IF(AND(ISBLANK($J136)=TRUE,$G136=BD!$B$9),"Si es más de cinco Indica solo cantidad de beneficiarios",IF(AND(ISBLANK($J136)=TRUE,$G136=BD!$B$10),"Si es más de cinco Indica solo cantidad de beneficiarios",""))))</f>
        <v/>
      </c>
      <c r="L136" s="96" t="s">
        <v>321</v>
      </c>
      <c r="M136" s="96" t="s">
        <v>619</v>
      </c>
      <c r="N136" s="94" t="str">
        <f>IF(AND(ISBLANK($L136)=TRUE,ISBLANK($M136)=TRUE,$G136=BD!$B$10),"captura origen-destino",IF(AND(ISBLANK($L136)=FALSE,ISBLANK($M136)=TRUE,$G136=BD!$B$10),"Captura destino",IF(AND(ISBLANK($L136)=TRUE,ISBLANK($M136)=FALSE,$G136=BD!$B$10),"captura origen","")))</f>
        <v/>
      </c>
      <c r="O136" s="97" t="s">
        <v>244</v>
      </c>
      <c r="P136" s="98" t="s">
        <v>559</v>
      </c>
      <c r="Q136" s="97" t="s">
        <v>316</v>
      </c>
      <c r="R136" s="94" t="str">
        <f t="shared" si="5"/>
        <v/>
      </c>
      <c r="S136" s="118"/>
    </row>
    <row r="137" spans="1:19" ht="36" customHeight="1" x14ac:dyDescent="0.2">
      <c r="A137" s="35" t="str">
        <f t="shared" si="4"/>
        <v xml:space="preserve"> </v>
      </c>
      <c r="B137" s="42"/>
      <c r="C137" s="34"/>
      <c r="D137" s="34"/>
      <c r="E137" s="36"/>
      <c r="F137" s="36"/>
      <c r="G137" s="48"/>
      <c r="H137" s="37"/>
      <c r="I137" s="131"/>
      <c r="J137" s="45"/>
      <c r="K137" s="39" t="str">
        <f>IF(AND(ISBLANK($J137)=TRUE,$G137=BD!$B$2),"captura beneficiario",IF(AND(ISBLANK($J137)=TRUE,$G137=BD!$B$8),"Si es más de cinco Indica solo cantidad de beneficiarios",IF(AND(ISBLANK($J137)=TRUE,$G137=BD!$B$9),"Si es más de cinco Indica solo cantidad de beneficiarios",IF(AND(ISBLANK($J137)=TRUE,$G137=BD!$B$10),"Si es más de cinco Indica solo cantidad de beneficiarios",""))))</f>
        <v/>
      </c>
      <c r="L137" s="45"/>
      <c r="M137" s="45"/>
      <c r="N137" s="39" t="str">
        <f>IF(AND(ISBLANK($L137)=TRUE,ISBLANK($M137)=TRUE,$G137=BD!$B$10),"captura origen-destino",IF(AND(ISBLANK($L137)=FALSE,ISBLANK($M137)=TRUE,$G137=BD!$B$10),"Captura destino",IF(AND(ISBLANK($L137)=TRUE,ISBLANK($M137)=FALSE,$G137=BD!$B$10),"captura origen","")))</f>
        <v/>
      </c>
      <c r="O137" s="51"/>
      <c r="P137" s="52"/>
      <c r="Q137" s="51"/>
      <c r="R137" s="39" t="str">
        <f t="shared" si="5"/>
        <v/>
      </c>
      <c r="S137" s="118"/>
    </row>
    <row r="138" spans="1:19" ht="36" customHeight="1" x14ac:dyDescent="0.2">
      <c r="A138" s="89" t="str">
        <f t="shared" si="4"/>
        <v xml:space="preserve"> </v>
      </c>
      <c r="B138" s="90"/>
      <c r="C138" s="91"/>
      <c r="D138" s="91"/>
      <c r="E138" s="92"/>
      <c r="F138" s="92"/>
      <c r="G138" s="93"/>
      <c r="H138" s="95"/>
      <c r="I138" s="130"/>
      <c r="J138" s="96"/>
      <c r="K138" s="94" t="str">
        <f>IF(AND(ISBLANK($J138)=TRUE,$G138=BD!$B$2),"captura beneficiario",IF(AND(ISBLANK($J138)=TRUE,$G138=BD!$B$8),"Si es más de cinco Indica solo cantidad de beneficiarios",IF(AND(ISBLANK($J138)=TRUE,$G138=BD!$B$9),"Si es más de cinco Indica solo cantidad de beneficiarios",IF(AND(ISBLANK($J138)=TRUE,$G138=BD!$B$10),"Si es más de cinco Indica solo cantidad de beneficiarios",""))))</f>
        <v/>
      </c>
      <c r="L138" s="96"/>
      <c r="M138" s="96"/>
      <c r="N138" s="94" t="str">
        <f>IF(AND(ISBLANK($L138)=TRUE,ISBLANK($M138)=TRUE,$G138=BD!$B$10),"captura origen-destino",IF(AND(ISBLANK($L138)=FALSE,ISBLANK($M138)=TRUE,$G138=BD!$B$10),"Captura destino",IF(AND(ISBLANK($L138)=TRUE,ISBLANK($M138)=FALSE,$G138=BD!$B$10),"captura origen","")))</f>
        <v/>
      </c>
      <c r="O138" s="97"/>
      <c r="P138" s="98"/>
      <c r="Q138" s="97"/>
      <c r="R138" s="94" t="str">
        <f t="shared" si="5"/>
        <v/>
      </c>
      <c r="S138" s="118"/>
    </row>
    <row r="139" spans="1:19" ht="36" customHeight="1" x14ac:dyDescent="0.2">
      <c r="A139" s="35" t="str">
        <f t="shared" si="4"/>
        <v xml:space="preserve"> </v>
      </c>
      <c r="B139" s="42"/>
      <c r="C139" s="34"/>
      <c r="D139" s="34"/>
      <c r="E139" s="36"/>
      <c r="F139" s="36"/>
      <c r="G139" s="48"/>
      <c r="H139" s="151"/>
      <c r="I139" s="131"/>
      <c r="J139" s="45"/>
      <c r="K139" s="39" t="str">
        <f>IF(AND(ISBLANK($J139)=TRUE,$G139=BD!$B$2),"captura beneficiario",IF(AND(ISBLANK($J139)=TRUE,$G139=BD!$B$8),"Si es más de cinco Indica solo cantidad de beneficiarios",IF(AND(ISBLANK($J139)=TRUE,$G139=BD!$B$9),"Si es más de cinco Indica solo cantidad de beneficiarios",IF(AND(ISBLANK($J139)=TRUE,$G139=BD!$B$10),"Si es más de cinco Indica solo cantidad de beneficiarios",""))))</f>
        <v/>
      </c>
      <c r="L139" s="45"/>
      <c r="M139" s="45"/>
      <c r="N139" s="39" t="str">
        <f>IF(AND(ISBLANK($L139)=TRUE,ISBLANK($M139)=TRUE,$G139=BD!$B$10),"captura origen-destino",IF(AND(ISBLANK($L139)=FALSE,ISBLANK($M139)=TRUE,$G139=BD!$B$10),"Captura destino",IF(AND(ISBLANK($L139)=TRUE,ISBLANK($M139)=FALSE,$G139=BD!$B$10),"captura origen","")))</f>
        <v/>
      </c>
      <c r="O139" s="51" t="s">
        <v>244</v>
      </c>
      <c r="P139" s="52" t="s">
        <v>559</v>
      </c>
      <c r="Q139" s="51" t="s">
        <v>316</v>
      </c>
      <c r="R139" s="39" t="str">
        <f t="shared" si="5"/>
        <v/>
      </c>
      <c r="S139" s="118"/>
    </row>
    <row r="140" spans="1:19" ht="36" customHeight="1" x14ac:dyDescent="0.2">
      <c r="A140" s="89" t="str">
        <f t="shared" si="4"/>
        <v xml:space="preserve"> </v>
      </c>
      <c r="B140" s="90"/>
      <c r="C140" s="91"/>
      <c r="D140" s="91"/>
      <c r="E140" s="92"/>
      <c r="F140" s="92"/>
      <c r="G140" s="93"/>
      <c r="H140" s="95"/>
      <c r="I140" s="130"/>
      <c r="J140" s="96"/>
      <c r="K140" s="94" t="str">
        <f>IF(AND(ISBLANK($J140)=TRUE,$G140=BD!$B$2),"captura beneficiario",IF(AND(ISBLANK($J140)=TRUE,$G140=BD!$B$8),"Si es más de cinco Indica solo cantidad de beneficiarios",IF(AND(ISBLANK($J140)=TRUE,$G140=BD!$B$9),"Si es más de cinco Indica solo cantidad de beneficiarios",IF(AND(ISBLANK($J140)=TRUE,$G140=BD!$B$10),"Si es más de cinco Indica solo cantidad de beneficiarios",""))))</f>
        <v/>
      </c>
      <c r="L140" s="96"/>
      <c r="M140" s="96"/>
      <c r="N140" s="94" t="str">
        <f>IF(AND(ISBLANK($L140)=TRUE,ISBLANK($M140)=TRUE,$G140=BD!$B$10),"captura origen-destino",IF(AND(ISBLANK($L140)=FALSE,ISBLANK($M140)=TRUE,$G140=BD!$B$10),"Captura destino",IF(AND(ISBLANK($L140)=TRUE,ISBLANK($M140)=FALSE,$G140=BD!$B$10),"captura origen","")))</f>
        <v/>
      </c>
      <c r="O140" s="97"/>
      <c r="P140" s="98"/>
      <c r="Q140" s="97"/>
      <c r="R140" s="94" t="str">
        <f t="shared" si="5"/>
        <v/>
      </c>
      <c r="S140" s="118"/>
    </row>
    <row r="141" spans="1:19" ht="36" customHeight="1" x14ac:dyDescent="0.2">
      <c r="A141" s="35" t="str">
        <f t="shared" si="4"/>
        <v xml:space="preserve"> </v>
      </c>
      <c r="B141" s="42"/>
      <c r="C141" s="34"/>
      <c r="D141" s="34"/>
      <c r="E141" s="36"/>
      <c r="F141" s="36"/>
      <c r="G141" s="48"/>
      <c r="H141" s="37"/>
      <c r="I141" s="131"/>
      <c r="J141" s="45"/>
      <c r="K141" s="39" t="str">
        <f>IF(AND(ISBLANK($J141)=TRUE,$G141=BD!$B$2),"captura beneficiario",IF(AND(ISBLANK($J141)=TRUE,$G141=BD!$B$8),"Si es más de cinco Indica solo cantidad de beneficiarios",IF(AND(ISBLANK($J141)=TRUE,$G141=BD!$B$9),"Si es más de cinco Indica solo cantidad de beneficiarios",IF(AND(ISBLANK($J141)=TRUE,$G141=BD!$B$10),"Si es más de cinco Indica solo cantidad de beneficiarios",""))))</f>
        <v/>
      </c>
      <c r="L141" s="45"/>
      <c r="M141" s="45"/>
      <c r="N141" s="39" t="str">
        <f>IF(AND(ISBLANK($L141)=TRUE,ISBLANK($M141)=TRUE,$G141=BD!$B$10),"captura origen-destino",IF(AND(ISBLANK($L141)=FALSE,ISBLANK($M141)=TRUE,$G141=BD!$B$10),"Captura destino",IF(AND(ISBLANK($L141)=TRUE,ISBLANK($M141)=FALSE,$G141=BD!$B$10),"captura origen","")))</f>
        <v/>
      </c>
      <c r="O141" s="51"/>
      <c r="P141" s="52"/>
      <c r="Q141" s="51"/>
      <c r="R141" s="39" t="str">
        <f t="shared" si="5"/>
        <v/>
      </c>
      <c r="S141" s="118"/>
    </row>
    <row r="142" spans="1:19" ht="36" customHeight="1" x14ac:dyDescent="0.2">
      <c r="A142" s="89" t="str">
        <f t="shared" si="4"/>
        <v xml:space="preserve"> </v>
      </c>
      <c r="B142" s="90"/>
      <c r="C142" s="91"/>
      <c r="D142" s="91"/>
      <c r="E142" s="92"/>
      <c r="F142" s="92"/>
      <c r="G142" s="93"/>
      <c r="H142" s="95"/>
      <c r="I142" s="130"/>
      <c r="J142" s="96"/>
      <c r="K142" s="94" t="str">
        <f>IF(AND(ISBLANK($J142)=TRUE,$G142=BD!$B$2),"captura beneficiario",IF(AND(ISBLANK($J142)=TRUE,$G142=BD!$B$8),"Si es más de cinco Indica solo cantidad de beneficiarios",IF(AND(ISBLANK($J142)=TRUE,$G142=BD!$B$9),"Si es más de cinco Indica solo cantidad de beneficiarios",IF(AND(ISBLANK($J142)=TRUE,$G142=BD!$B$10),"Si es más de cinco Indica solo cantidad de beneficiarios",""))))</f>
        <v/>
      </c>
      <c r="L142" s="96"/>
      <c r="M142" s="96"/>
      <c r="N142" s="94" t="str">
        <f>IF(AND(ISBLANK($L142)=TRUE,ISBLANK($M142)=TRUE,$G142=BD!$B$10),"captura origen-destino",IF(AND(ISBLANK($L142)=FALSE,ISBLANK($M142)=TRUE,$G142=BD!$B$10),"Captura destino",IF(AND(ISBLANK($L142)=TRUE,ISBLANK($M142)=FALSE,$G142=BD!$B$10),"captura origen","")))</f>
        <v/>
      </c>
      <c r="O142" s="97"/>
      <c r="P142" s="98"/>
      <c r="Q142" s="97"/>
      <c r="R142" s="94" t="str">
        <f t="shared" si="5"/>
        <v/>
      </c>
      <c r="S142" s="118"/>
    </row>
    <row r="143" spans="1:19" ht="36" customHeight="1" x14ac:dyDescent="0.2">
      <c r="A143" s="35" t="str">
        <f t="shared" si="4"/>
        <v xml:space="preserve"> </v>
      </c>
      <c r="B143" s="42"/>
      <c r="C143" s="34"/>
      <c r="D143" s="34"/>
      <c r="E143" s="36"/>
      <c r="F143" s="36"/>
      <c r="G143" s="48"/>
      <c r="H143" s="37"/>
      <c r="I143" s="131"/>
      <c r="J143" s="45"/>
      <c r="K143" s="39" t="str">
        <f>IF(AND(ISBLANK($J143)=TRUE,$G143=BD!$B$2),"captura beneficiario",IF(AND(ISBLANK($J143)=TRUE,$G143=BD!$B$8),"Si es más de cinco Indica solo cantidad de beneficiarios",IF(AND(ISBLANK($J143)=TRUE,$G143=BD!$B$9),"Si es más de cinco Indica solo cantidad de beneficiarios",IF(AND(ISBLANK($J143)=TRUE,$G143=BD!$B$10),"Si es más de cinco Indica solo cantidad de beneficiarios",""))))</f>
        <v/>
      </c>
      <c r="L143" s="45"/>
      <c r="M143" s="45"/>
      <c r="N143" s="39" t="str">
        <f>IF(AND(ISBLANK($L143)=TRUE,ISBLANK($M143)=TRUE,$G143=BD!$B$10),"captura origen-destino",IF(AND(ISBLANK($L143)=FALSE,ISBLANK($M143)=TRUE,$G143=BD!$B$10),"Captura destino",IF(AND(ISBLANK($L143)=TRUE,ISBLANK($M143)=FALSE,$G143=BD!$B$10),"captura origen","")))</f>
        <v/>
      </c>
      <c r="O143" s="51"/>
      <c r="P143" s="52"/>
      <c r="Q143" s="51"/>
      <c r="R143" s="39" t="str">
        <f t="shared" si="5"/>
        <v/>
      </c>
      <c r="S143" s="118"/>
    </row>
    <row r="144" spans="1:19" ht="36" customHeight="1" x14ac:dyDescent="0.2">
      <c r="A144" s="89" t="str">
        <f t="shared" si="4"/>
        <v xml:space="preserve"> </v>
      </c>
      <c r="B144" s="90"/>
      <c r="C144" s="91"/>
      <c r="D144" s="91"/>
      <c r="E144" s="92"/>
      <c r="F144" s="92"/>
      <c r="G144" s="93"/>
      <c r="H144" s="95"/>
      <c r="I144" s="130"/>
      <c r="J144" s="96"/>
      <c r="K144" s="94" t="str">
        <f>IF(AND(ISBLANK($J144)=TRUE,$G144=BD!$B$2),"captura beneficiario",IF(AND(ISBLANK($J144)=TRUE,$G144=BD!$B$8),"Si es más de cinco Indica solo cantidad de beneficiarios",IF(AND(ISBLANK($J144)=TRUE,$G144=BD!$B$9),"Si es más de cinco Indica solo cantidad de beneficiarios",IF(AND(ISBLANK($J144)=TRUE,$G144=BD!$B$10),"Si es más de cinco Indica solo cantidad de beneficiarios",""))))</f>
        <v/>
      </c>
      <c r="L144" s="96"/>
      <c r="M144" s="96"/>
      <c r="N144" s="94" t="str">
        <f>IF(AND(ISBLANK($L144)=TRUE,ISBLANK($M144)=TRUE,$G144=BD!$B$10),"captura origen-destino",IF(AND(ISBLANK($L144)=FALSE,ISBLANK($M144)=TRUE,$G144=BD!$B$10),"Captura destino",IF(AND(ISBLANK($L144)=TRUE,ISBLANK($M144)=FALSE,$G144=BD!$B$10),"captura origen","")))</f>
        <v/>
      </c>
      <c r="O144" s="97"/>
      <c r="P144" s="98"/>
      <c r="Q144" s="97"/>
      <c r="R144" s="94" t="str">
        <f t="shared" si="5"/>
        <v/>
      </c>
      <c r="S144" s="118"/>
    </row>
    <row r="145" spans="1:19" ht="36" customHeight="1" x14ac:dyDescent="0.2">
      <c r="A145" s="35" t="str">
        <f t="shared" si="4"/>
        <v xml:space="preserve"> </v>
      </c>
      <c r="B145" s="42"/>
      <c r="C145" s="34"/>
      <c r="D145" s="34"/>
      <c r="E145" s="36"/>
      <c r="F145" s="36"/>
      <c r="G145" s="48"/>
      <c r="H145" s="37"/>
      <c r="I145" s="131"/>
      <c r="J145" s="45"/>
      <c r="K145" s="39" t="str">
        <f>IF(AND(ISBLANK($J145)=TRUE,$G145=BD!$B$2),"captura beneficiario",IF(AND(ISBLANK($J145)=TRUE,$G145=BD!$B$8),"Si es más de cinco Indica solo cantidad de beneficiarios",IF(AND(ISBLANK($J145)=TRUE,$G145=BD!$B$9),"Si es más de cinco Indica solo cantidad de beneficiarios",IF(AND(ISBLANK($J145)=TRUE,$G145=BD!$B$10),"Si es más de cinco Indica solo cantidad de beneficiarios",""))))</f>
        <v/>
      </c>
      <c r="L145" s="45"/>
      <c r="M145" s="45"/>
      <c r="N145" s="39" t="str">
        <f>IF(AND(ISBLANK($L145)=TRUE,ISBLANK($M145)=TRUE,$G145=BD!$B$10),"captura origen-destino",IF(AND(ISBLANK($L145)=FALSE,ISBLANK($M145)=TRUE,$G145=BD!$B$10),"Captura destino",IF(AND(ISBLANK($L145)=TRUE,ISBLANK($M145)=FALSE,$G145=BD!$B$10),"captura origen","")))</f>
        <v/>
      </c>
      <c r="O145" s="51"/>
      <c r="P145" s="52"/>
      <c r="Q145" s="51"/>
      <c r="R145" s="39" t="str">
        <f t="shared" si="5"/>
        <v/>
      </c>
      <c r="S145" s="118"/>
    </row>
    <row r="146" spans="1:19" ht="36" customHeight="1" x14ac:dyDescent="0.2">
      <c r="A146" s="89" t="str">
        <f t="shared" si="4"/>
        <v xml:space="preserve"> </v>
      </c>
      <c r="B146" s="90"/>
      <c r="C146" s="91"/>
      <c r="D146" s="91"/>
      <c r="E146" s="92"/>
      <c r="F146" s="92"/>
      <c r="G146" s="93"/>
      <c r="H146" s="95"/>
      <c r="I146" s="130"/>
      <c r="J146" s="96"/>
      <c r="K146" s="94" t="str">
        <f>IF(AND(ISBLANK($J146)=TRUE,$G146=BD!$B$2),"captura beneficiario",IF(AND(ISBLANK($J146)=TRUE,$G146=BD!$B$8),"Si es más de cinco Indica solo cantidad de beneficiarios",IF(AND(ISBLANK($J146)=TRUE,$G146=BD!$B$9),"Si es más de cinco Indica solo cantidad de beneficiarios",IF(AND(ISBLANK($J146)=TRUE,$G146=BD!$B$10),"Si es más de cinco Indica solo cantidad de beneficiarios",""))))</f>
        <v/>
      </c>
      <c r="L146" s="96"/>
      <c r="M146" s="96"/>
      <c r="N146" s="94" t="str">
        <f>IF(AND(ISBLANK($L146)=TRUE,ISBLANK($M146)=TRUE,$G146=BD!$B$10),"captura origen-destino",IF(AND(ISBLANK($L146)=FALSE,ISBLANK($M146)=TRUE,$G146=BD!$B$10),"Captura destino",IF(AND(ISBLANK($L146)=TRUE,ISBLANK($M146)=FALSE,$G146=BD!$B$10),"captura origen","")))</f>
        <v/>
      </c>
      <c r="O146" s="97"/>
      <c r="P146" s="98"/>
      <c r="Q146" s="97"/>
      <c r="R146" s="94" t="str">
        <f t="shared" si="5"/>
        <v/>
      </c>
      <c r="S146" s="118"/>
    </row>
    <row r="147" spans="1:19" ht="36" customHeight="1" x14ac:dyDescent="0.2">
      <c r="A147" s="35" t="str">
        <f t="shared" si="4"/>
        <v xml:space="preserve"> </v>
      </c>
      <c r="B147" s="42"/>
      <c r="C147" s="34"/>
      <c r="D147" s="34"/>
      <c r="E147" s="36"/>
      <c r="F147" s="36"/>
      <c r="G147" s="48"/>
      <c r="H147" s="37"/>
      <c r="I147" s="131"/>
      <c r="J147" s="45"/>
      <c r="K147" s="39" t="str">
        <f>IF(AND(ISBLANK($J147)=TRUE,$G147=BD!$B$2),"captura beneficiario",IF(AND(ISBLANK($J147)=TRUE,$G147=BD!$B$8),"Si es más de cinco Indica solo cantidad de beneficiarios",IF(AND(ISBLANK($J147)=TRUE,$G147=BD!$B$9),"Si es más de cinco Indica solo cantidad de beneficiarios",IF(AND(ISBLANK($J147)=TRUE,$G147=BD!$B$10),"Si es más de cinco Indica solo cantidad de beneficiarios",""))))</f>
        <v/>
      </c>
      <c r="L147" s="45"/>
      <c r="M147" s="45"/>
      <c r="N147" s="39" t="str">
        <f>IF(AND(ISBLANK($L147)=TRUE,ISBLANK($M147)=TRUE,$G147=BD!$B$10),"captura origen-destino",IF(AND(ISBLANK($L147)=FALSE,ISBLANK($M147)=TRUE,$G147=BD!$B$10),"Captura destino",IF(AND(ISBLANK($L147)=TRUE,ISBLANK($M147)=FALSE,$G147=BD!$B$10),"captura origen","")))</f>
        <v/>
      </c>
      <c r="O147" s="51"/>
      <c r="P147" s="52"/>
      <c r="Q147" s="51"/>
      <c r="R147" s="39" t="str">
        <f t="shared" si="5"/>
        <v/>
      </c>
      <c r="S147" s="118"/>
    </row>
    <row r="148" spans="1:19" ht="36" customHeight="1" x14ac:dyDescent="0.2">
      <c r="A148" s="89" t="str">
        <f t="shared" si="4"/>
        <v xml:space="preserve"> </v>
      </c>
      <c r="B148" s="90"/>
      <c r="C148" s="91"/>
      <c r="D148" s="91"/>
      <c r="E148" s="92"/>
      <c r="F148" s="92"/>
      <c r="G148" s="93"/>
      <c r="H148" s="95"/>
      <c r="I148" s="130"/>
      <c r="J148" s="96"/>
      <c r="K148" s="94" t="str">
        <f>IF(AND(ISBLANK($J148)=TRUE,$G148=BD!$B$2),"captura beneficiario",IF(AND(ISBLANK($J148)=TRUE,$G148=BD!$B$8),"Si es más de cinco Indica solo cantidad de beneficiarios",IF(AND(ISBLANK($J148)=TRUE,$G148=BD!$B$9),"Si es más de cinco Indica solo cantidad de beneficiarios",IF(AND(ISBLANK($J148)=TRUE,$G148=BD!$B$10),"Si es más de cinco Indica solo cantidad de beneficiarios",""))))</f>
        <v/>
      </c>
      <c r="L148" s="96"/>
      <c r="M148" s="96"/>
      <c r="N148" s="94" t="str">
        <f>IF(AND(ISBLANK($L148)=TRUE,ISBLANK($M148)=TRUE,$G148=BD!$B$10),"captura origen-destino",IF(AND(ISBLANK($L148)=FALSE,ISBLANK($M148)=TRUE,$G148=BD!$B$10),"Captura destino",IF(AND(ISBLANK($L148)=TRUE,ISBLANK($M148)=FALSE,$G148=BD!$B$10),"captura origen","")))</f>
        <v/>
      </c>
      <c r="O148" s="97"/>
      <c r="P148" s="98"/>
      <c r="Q148" s="97"/>
      <c r="R148" s="94" t="str">
        <f t="shared" si="5"/>
        <v/>
      </c>
      <c r="S148" s="118"/>
    </row>
    <row r="149" spans="1:19" ht="36" customHeight="1" x14ac:dyDescent="0.2">
      <c r="A149" s="35" t="str">
        <f t="shared" si="4"/>
        <v xml:space="preserve"> </v>
      </c>
      <c r="B149" s="42"/>
      <c r="C149" s="34"/>
      <c r="D149" s="34"/>
      <c r="E149" s="36"/>
      <c r="F149" s="36"/>
      <c r="G149" s="48"/>
      <c r="H149" s="37"/>
      <c r="I149" s="131"/>
      <c r="J149" s="45"/>
      <c r="K149" s="39" t="str">
        <f>IF(AND(ISBLANK($J149)=TRUE,$G149=BD!$B$2),"captura beneficiario",IF(AND(ISBLANK($J149)=TRUE,$G149=BD!$B$8),"Si es más de cinco Indica solo cantidad de beneficiarios",IF(AND(ISBLANK($J149)=TRUE,$G149=BD!$B$9),"Si es más de cinco Indica solo cantidad de beneficiarios",IF(AND(ISBLANK($J149)=TRUE,$G149=BD!$B$10),"Si es más de cinco Indica solo cantidad de beneficiarios",""))))</f>
        <v/>
      </c>
      <c r="L149" s="45"/>
      <c r="M149" s="45"/>
      <c r="N149" s="39" t="str">
        <f>IF(AND(ISBLANK($L149)=TRUE,ISBLANK($M149)=TRUE,$G149=BD!$B$10),"captura origen-destino",IF(AND(ISBLANK($L149)=FALSE,ISBLANK($M149)=TRUE,$G149=BD!$B$10),"Captura destino",IF(AND(ISBLANK($L149)=TRUE,ISBLANK($M149)=FALSE,$G149=BD!$B$10),"captura origen","")))</f>
        <v/>
      </c>
      <c r="O149" s="51"/>
      <c r="P149" s="52"/>
      <c r="Q149" s="51"/>
      <c r="R149" s="39" t="str">
        <f t="shared" si="5"/>
        <v/>
      </c>
      <c r="S149" s="118"/>
    </row>
    <row r="150" spans="1:19" ht="36" customHeight="1" x14ac:dyDescent="0.2">
      <c r="A150" s="89" t="str">
        <f t="shared" si="4"/>
        <v xml:space="preserve"> </v>
      </c>
      <c r="B150" s="90"/>
      <c r="C150" s="91"/>
      <c r="D150" s="91"/>
      <c r="E150" s="92"/>
      <c r="F150" s="92"/>
      <c r="G150" s="93"/>
      <c r="H150" s="95"/>
      <c r="I150" s="130"/>
      <c r="J150" s="96"/>
      <c r="K150" s="94" t="str">
        <f>IF(AND(ISBLANK($J150)=TRUE,$G150=BD!$B$2),"captura beneficiario",IF(AND(ISBLANK($J150)=TRUE,$G150=BD!$B$8),"Si es más de cinco Indica solo cantidad de beneficiarios",IF(AND(ISBLANK($J150)=TRUE,$G150=BD!$B$9),"Si es más de cinco Indica solo cantidad de beneficiarios",IF(AND(ISBLANK($J150)=TRUE,$G150=BD!$B$10),"Si es más de cinco Indica solo cantidad de beneficiarios",""))))</f>
        <v/>
      </c>
      <c r="L150" s="96"/>
      <c r="M150" s="96"/>
      <c r="N150" s="94" t="str">
        <f>IF(AND(ISBLANK($L150)=TRUE,ISBLANK($M150)=TRUE,$G150=BD!$B$10),"captura origen-destino",IF(AND(ISBLANK($L150)=FALSE,ISBLANK($M150)=TRUE,$G150=BD!$B$10),"Captura destino",IF(AND(ISBLANK($L150)=TRUE,ISBLANK($M150)=FALSE,$G150=BD!$B$10),"captura origen","")))</f>
        <v/>
      </c>
      <c r="O150" s="97"/>
      <c r="P150" s="98"/>
      <c r="Q150" s="97"/>
      <c r="R150" s="94" t="str">
        <f t="shared" si="5"/>
        <v/>
      </c>
      <c r="S150" s="118"/>
    </row>
    <row r="151" spans="1:19" ht="36" customHeight="1" x14ac:dyDescent="0.2">
      <c r="A151" s="35" t="str">
        <f t="shared" si="4"/>
        <v xml:space="preserve"> </v>
      </c>
      <c r="B151" s="42"/>
      <c r="C151" s="34"/>
      <c r="D151" s="34"/>
      <c r="E151" s="36"/>
      <c r="F151" s="36"/>
      <c r="G151" s="48"/>
      <c r="H151" s="37"/>
      <c r="I151" s="131"/>
      <c r="J151" s="45"/>
      <c r="K151" s="39" t="str">
        <f>IF(AND(ISBLANK($J151)=TRUE,$G151=BD!$B$2),"captura beneficiario",IF(AND(ISBLANK($J151)=TRUE,$G151=BD!$B$8),"Si es más de cinco Indica solo cantidad de beneficiarios",IF(AND(ISBLANK($J151)=TRUE,$G151=BD!$B$9),"Si es más de cinco Indica solo cantidad de beneficiarios",IF(AND(ISBLANK($J151)=TRUE,$G151=BD!$B$10),"Si es más de cinco Indica solo cantidad de beneficiarios",""))))</f>
        <v/>
      </c>
      <c r="L151" s="45"/>
      <c r="M151" s="45"/>
      <c r="N151" s="39" t="str">
        <f>IF(AND(ISBLANK($L151)=TRUE,ISBLANK($M151)=TRUE,$G151=BD!$B$10),"captura origen-destino",IF(AND(ISBLANK($L151)=FALSE,ISBLANK($M151)=TRUE,$G151=BD!$B$10),"Captura destino",IF(AND(ISBLANK($L151)=TRUE,ISBLANK($M151)=FALSE,$G151=BD!$B$10),"captura origen","")))</f>
        <v/>
      </c>
      <c r="O151" s="51"/>
      <c r="P151" s="52"/>
      <c r="Q151" s="51"/>
      <c r="R151" s="39" t="str">
        <f t="shared" si="5"/>
        <v/>
      </c>
      <c r="S151" s="118"/>
    </row>
    <row r="152" spans="1:19" ht="36" customHeight="1" x14ac:dyDescent="0.2">
      <c r="A152" s="89" t="str">
        <f t="shared" si="4"/>
        <v xml:space="preserve"> </v>
      </c>
      <c r="B152" s="90"/>
      <c r="C152" s="91"/>
      <c r="D152" s="91"/>
      <c r="E152" s="92"/>
      <c r="F152" s="92"/>
      <c r="G152" s="93"/>
      <c r="H152" s="95"/>
      <c r="I152" s="130"/>
      <c r="J152" s="96"/>
      <c r="K152" s="94" t="str">
        <f>IF(AND(ISBLANK($J152)=TRUE,$G152=BD!$B$2),"captura beneficiario",IF(AND(ISBLANK($J152)=TRUE,$G152=BD!$B$8),"Si es más de cinco Indica solo cantidad de beneficiarios",IF(AND(ISBLANK($J152)=TRUE,$G152=BD!$B$9),"Si es más de cinco Indica solo cantidad de beneficiarios",IF(AND(ISBLANK($J152)=TRUE,$G152=BD!$B$10),"Si es más de cinco Indica solo cantidad de beneficiarios",""))))</f>
        <v/>
      </c>
      <c r="L152" s="96"/>
      <c r="M152" s="96"/>
      <c r="N152" s="94" t="str">
        <f>IF(AND(ISBLANK($L152)=TRUE,ISBLANK($M152)=TRUE,$G152=BD!$B$10),"captura origen-destino",IF(AND(ISBLANK($L152)=FALSE,ISBLANK($M152)=TRUE,$G152=BD!$B$10),"Captura destino",IF(AND(ISBLANK($L152)=TRUE,ISBLANK($M152)=FALSE,$G152=BD!$B$10),"captura origen","")))</f>
        <v/>
      </c>
      <c r="O152" s="97"/>
      <c r="P152" s="98"/>
      <c r="Q152" s="97"/>
      <c r="R152" s="94" t="str">
        <f t="shared" si="5"/>
        <v/>
      </c>
      <c r="S152" s="118"/>
    </row>
    <row r="153" spans="1:19" ht="36" customHeight="1" x14ac:dyDescent="0.2">
      <c r="A153" s="35" t="str">
        <f t="shared" si="4"/>
        <v xml:space="preserve"> </v>
      </c>
      <c r="B153" s="42"/>
      <c r="C153" s="34"/>
      <c r="D153" s="34"/>
      <c r="E153" s="36"/>
      <c r="F153" s="36"/>
      <c r="G153" s="48"/>
      <c r="H153" s="37"/>
      <c r="I153" s="131"/>
      <c r="J153" s="45"/>
      <c r="K153" s="39" t="str">
        <f>IF(AND(ISBLANK($J153)=TRUE,$G153=BD!$B$2),"captura beneficiario",IF(AND(ISBLANK($J153)=TRUE,$G153=BD!$B$8),"Si es más de cinco Indica solo cantidad de beneficiarios",IF(AND(ISBLANK($J153)=TRUE,$G153=BD!$B$9),"Si es más de cinco Indica solo cantidad de beneficiarios",IF(AND(ISBLANK($J153)=TRUE,$G153=BD!$B$10),"Si es más de cinco Indica solo cantidad de beneficiarios",""))))</f>
        <v/>
      </c>
      <c r="L153" s="45"/>
      <c r="M153" s="45"/>
      <c r="N153" s="39" t="str">
        <f>IF(AND(ISBLANK($L153)=TRUE,ISBLANK($M153)=TRUE,$G153=BD!$B$10),"captura origen-destino",IF(AND(ISBLANK($L153)=FALSE,ISBLANK($M153)=TRUE,$G153=BD!$B$10),"Captura destino",IF(AND(ISBLANK($L153)=TRUE,ISBLANK($M153)=FALSE,$G153=BD!$B$10),"captura origen","")))</f>
        <v/>
      </c>
      <c r="O153" s="51"/>
      <c r="P153" s="52"/>
      <c r="Q153" s="51"/>
      <c r="R153" s="39" t="str">
        <f t="shared" si="5"/>
        <v/>
      </c>
      <c r="S153" s="118"/>
    </row>
    <row r="154" spans="1:19" ht="36" customHeight="1" x14ac:dyDescent="0.2">
      <c r="A154" s="89" t="str">
        <f t="shared" si="4"/>
        <v xml:space="preserve"> </v>
      </c>
      <c r="B154" s="90"/>
      <c r="C154" s="91"/>
      <c r="D154" s="91"/>
      <c r="E154" s="92"/>
      <c r="F154" s="92"/>
      <c r="G154" s="93"/>
      <c r="H154" s="95"/>
      <c r="I154" s="130"/>
      <c r="J154" s="96"/>
      <c r="K154" s="94" t="str">
        <f>IF(AND(ISBLANK($J154)=TRUE,$G154=BD!$B$2),"captura beneficiario",IF(AND(ISBLANK($J154)=TRUE,$G154=BD!$B$8),"Si es más de cinco Indica solo cantidad de beneficiarios",IF(AND(ISBLANK($J154)=TRUE,$G154=BD!$B$9),"Si es más de cinco Indica solo cantidad de beneficiarios",IF(AND(ISBLANK($J154)=TRUE,$G154=BD!$B$10),"Si es más de cinco Indica solo cantidad de beneficiarios",""))))</f>
        <v/>
      </c>
      <c r="L154" s="96"/>
      <c r="M154" s="96"/>
      <c r="N154" s="94" t="str">
        <f>IF(AND(ISBLANK($L154)=TRUE,ISBLANK($M154)=TRUE,$G154=BD!$B$10),"captura origen-destino",IF(AND(ISBLANK($L154)=FALSE,ISBLANK($M154)=TRUE,$G154=BD!$B$10),"Captura destino",IF(AND(ISBLANK($L154)=TRUE,ISBLANK($M154)=FALSE,$G154=BD!$B$10),"captura origen","")))</f>
        <v/>
      </c>
      <c r="O154" s="97"/>
      <c r="P154" s="98"/>
      <c r="Q154" s="97"/>
      <c r="R154" s="94" t="str">
        <f t="shared" si="5"/>
        <v/>
      </c>
      <c r="S154" s="118"/>
    </row>
    <row r="155" spans="1:19" ht="36" customHeight="1" x14ac:dyDescent="0.2">
      <c r="A155" s="35" t="str">
        <f t="shared" si="4"/>
        <v xml:space="preserve"> </v>
      </c>
      <c r="B155" s="42"/>
      <c r="C155" s="34"/>
      <c r="D155" s="34"/>
      <c r="E155" s="36"/>
      <c r="F155" s="36"/>
      <c r="G155" s="48"/>
      <c r="H155" s="37"/>
      <c r="I155" s="131"/>
      <c r="J155" s="45"/>
      <c r="K155" s="39" t="str">
        <f>IF(AND(ISBLANK($J155)=TRUE,$G155=BD!$B$2),"captura beneficiario",IF(AND(ISBLANK($J155)=TRUE,$G155=BD!$B$8),"Si es más de cinco Indica solo cantidad de beneficiarios",IF(AND(ISBLANK($J155)=TRUE,$G155=BD!$B$9),"Si es más de cinco Indica solo cantidad de beneficiarios",IF(AND(ISBLANK($J155)=TRUE,$G155=BD!$B$10),"Si es más de cinco Indica solo cantidad de beneficiarios",""))))</f>
        <v/>
      </c>
      <c r="L155" s="45"/>
      <c r="M155" s="45"/>
      <c r="N155" s="39" t="str">
        <f>IF(AND(ISBLANK($L155)=TRUE,ISBLANK($M155)=TRUE,$G155=BD!$B$10),"captura origen-destino",IF(AND(ISBLANK($L155)=FALSE,ISBLANK($M155)=TRUE,$G155=BD!$B$10),"Captura destino",IF(AND(ISBLANK($L155)=TRUE,ISBLANK($M155)=FALSE,$G155=BD!$B$10),"captura origen","")))</f>
        <v/>
      </c>
      <c r="O155" s="51"/>
      <c r="P155" s="52"/>
      <c r="Q155" s="51"/>
      <c r="R155" s="39" t="str">
        <f t="shared" si="5"/>
        <v/>
      </c>
      <c r="S155" s="118"/>
    </row>
    <row r="156" spans="1:19" ht="36" customHeight="1" x14ac:dyDescent="0.2">
      <c r="A156" s="89" t="str">
        <f t="shared" si="4"/>
        <v xml:space="preserve"> </v>
      </c>
      <c r="B156" s="90"/>
      <c r="C156" s="91"/>
      <c r="D156" s="91"/>
      <c r="E156" s="92"/>
      <c r="F156" s="92"/>
      <c r="G156" s="93"/>
      <c r="H156" s="95"/>
      <c r="I156" s="130"/>
      <c r="J156" s="96"/>
      <c r="K156" s="94" t="str">
        <f>IF(AND(ISBLANK($J156)=TRUE,$G156=BD!$B$2),"captura beneficiario",IF(AND(ISBLANK($J156)=TRUE,$G156=BD!$B$8),"Si es más de cinco Indica solo cantidad de beneficiarios",IF(AND(ISBLANK($J156)=TRUE,$G156=BD!$B$9),"Si es más de cinco Indica solo cantidad de beneficiarios",IF(AND(ISBLANK($J156)=TRUE,$G156=BD!$B$10),"Si es más de cinco Indica solo cantidad de beneficiarios",""))))</f>
        <v/>
      </c>
      <c r="L156" s="96"/>
      <c r="M156" s="96"/>
      <c r="N156" s="94" t="str">
        <f>IF(AND(ISBLANK($L156)=TRUE,ISBLANK($M156)=TRUE,$G156=BD!$B$10),"captura origen-destino",IF(AND(ISBLANK($L156)=FALSE,ISBLANK($M156)=TRUE,$G156=BD!$B$10),"Captura destino",IF(AND(ISBLANK($L156)=TRUE,ISBLANK($M156)=FALSE,$G156=BD!$B$10),"captura origen","")))</f>
        <v/>
      </c>
      <c r="O156" s="97"/>
      <c r="P156" s="98"/>
      <c r="Q156" s="97"/>
      <c r="R156" s="94" t="str">
        <f t="shared" si="5"/>
        <v/>
      </c>
      <c r="S156" s="118"/>
    </row>
    <row r="157" spans="1:19" ht="36" customHeight="1" x14ac:dyDescent="0.2">
      <c r="A157" s="35" t="str">
        <f t="shared" si="4"/>
        <v xml:space="preserve"> </v>
      </c>
      <c r="B157" s="42"/>
      <c r="C157" s="34"/>
      <c r="D157" s="34"/>
      <c r="E157" s="36"/>
      <c r="F157" s="36"/>
      <c r="G157" s="48"/>
      <c r="H157" s="37"/>
      <c r="I157" s="131"/>
      <c r="J157" s="45"/>
      <c r="K157" s="39" t="str">
        <f>IF(AND(ISBLANK($J157)=TRUE,$G157=BD!$B$2),"captura beneficiario",IF(AND(ISBLANK($J157)=TRUE,$G157=BD!$B$8),"Si es más de cinco Indica solo cantidad de beneficiarios",IF(AND(ISBLANK($J157)=TRUE,$G157=BD!$B$9),"Si es más de cinco Indica solo cantidad de beneficiarios",IF(AND(ISBLANK($J157)=TRUE,$G157=BD!$B$10),"Si es más de cinco Indica solo cantidad de beneficiarios",""))))</f>
        <v/>
      </c>
      <c r="L157" s="45"/>
      <c r="M157" s="45"/>
      <c r="N157" s="39" t="str">
        <f>IF(AND(ISBLANK($L157)=TRUE,ISBLANK($M157)=TRUE,$G157=BD!$B$10),"captura origen-destino",IF(AND(ISBLANK($L157)=FALSE,ISBLANK($M157)=TRUE,$G157=BD!$B$10),"Captura destino",IF(AND(ISBLANK($L157)=TRUE,ISBLANK($M157)=FALSE,$G157=BD!$B$10),"captura origen","")))</f>
        <v/>
      </c>
      <c r="O157" s="51"/>
      <c r="P157" s="52"/>
      <c r="Q157" s="51"/>
      <c r="R157" s="39" t="str">
        <f t="shared" si="5"/>
        <v/>
      </c>
      <c r="S157" s="118"/>
    </row>
    <row r="158" spans="1:19" ht="36" customHeight="1" x14ac:dyDescent="0.2">
      <c r="A158" s="89" t="str">
        <f t="shared" si="4"/>
        <v xml:space="preserve"> </v>
      </c>
      <c r="B158" s="90"/>
      <c r="C158" s="91"/>
      <c r="D158" s="91"/>
      <c r="E158" s="92"/>
      <c r="F158" s="92"/>
      <c r="G158" s="93"/>
      <c r="H158" s="95"/>
      <c r="I158" s="130"/>
      <c r="J158" s="96"/>
      <c r="K158" s="94" t="str">
        <f>IF(AND(ISBLANK($J158)=TRUE,$G158=BD!$B$2),"captura beneficiario",IF(AND(ISBLANK($J158)=TRUE,$G158=BD!$B$8),"Si es más de cinco Indica solo cantidad de beneficiarios",IF(AND(ISBLANK($J158)=TRUE,$G158=BD!$B$9),"Si es más de cinco Indica solo cantidad de beneficiarios",IF(AND(ISBLANK($J158)=TRUE,$G158=BD!$B$10),"Si es más de cinco Indica solo cantidad de beneficiarios",""))))</f>
        <v/>
      </c>
      <c r="L158" s="96"/>
      <c r="M158" s="96"/>
      <c r="N158" s="94" t="str">
        <f>IF(AND(ISBLANK($L158)=TRUE,ISBLANK($M158)=TRUE,$G158=BD!$B$10),"captura origen-destino",IF(AND(ISBLANK($L158)=FALSE,ISBLANK($M158)=TRUE,$G158=BD!$B$10),"Captura destino",IF(AND(ISBLANK($L158)=TRUE,ISBLANK($M158)=FALSE,$G158=BD!$B$10),"captura origen","")))</f>
        <v/>
      </c>
      <c r="O158" s="97"/>
      <c r="P158" s="98"/>
      <c r="Q158" s="97"/>
      <c r="R158" s="94" t="str">
        <f t="shared" si="5"/>
        <v/>
      </c>
      <c r="S158" s="118"/>
    </row>
    <row r="159" spans="1:19" ht="36" customHeight="1" x14ac:dyDescent="0.2">
      <c r="A159" s="35" t="str">
        <f t="shared" si="4"/>
        <v xml:space="preserve"> </v>
      </c>
      <c r="B159" s="42"/>
      <c r="C159" s="34"/>
      <c r="D159" s="34"/>
      <c r="E159" s="36"/>
      <c r="F159" s="36"/>
      <c r="G159" s="48"/>
      <c r="H159" s="37"/>
      <c r="I159" s="131"/>
      <c r="J159" s="45"/>
      <c r="K159" s="39" t="str">
        <f>IF(AND(ISBLANK($J159)=TRUE,$G159=BD!$B$2),"captura beneficiario",IF(AND(ISBLANK($J159)=TRUE,$G159=BD!$B$8),"Si es más de cinco Indica solo cantidad de beneficiarios",IF(AND(ISBLANK($J159)=TRUE,$G159=BD!$B$9),"Si es más de cinco Indica solo cantidad de beneficiarios",IF(AND(ISBLANK($J159)=TRUE,$G159=BD!$B$10),"Si es más de cinco Indica solo cantidad de beneficiarios",""))))</f>
        <v/>
      </c>
      <c r="L159" s="45"/>
      <c r="M159" s="45"/>
      <c r="N159" s="39" t="str">
        <f>IF(AND(ISBLANK($L159)=TRUE,ISBLANK($M159)=TRUE,$G159=BD!$B$10),"captura origen-destino",IF(AND(ISBLANK($L159)=FALSE,ISBLANK($M159)=TRUE,$G159=BD!$B$10),"Captura destino",IF(AND(ISBLANK($L159)=TRUE,ISBLANK($M159)=FALSE,$G159=BD!$B$10),"captura origen","")))</f>
        <v/>
      </c>
      <c r="O159" s="51"/>
      <c r="P159" s="52"/>
      <c r="Q159" s="51"/>
      <c r="R159" s="39" t="str">
        <f t="shared" si="5"/>
        <v/>
      </c>
      <c r="S159" s="118"/>
    </row>
    <row r="160" spans="1:19" ht="36" customHeight="1" x14ac:dyDescent="0.2">
      <c r="A160" s="89" t="str">
        <f t="shared" si="4"/>
        <v xml:space="preserve"> </v>
      </c>
      <c r="B160" s="90"/>
      <c r="C160" s="91"/>
      <c r="D160" s="91"/>
      <c r="E160" s="92"/>
      <c r="F160" s="92"/>
      <c r="G160" s="93"/>
      <c r="H160" s="95"/>
      <c r="I160" s="130"/>
      <c r="J160" s="96"/>
      <c r="K160" s="94" t="str">
        <f>IF(AND(ISBLANK($J160)=TRUE,$G160=BD!$B$2),"captura beneficiario",IF(AND(ISBLANK($J160)=TRUE,$G160=BD!$B$8),"Si es más de cinco Indica solo cantidad de beneficiarios",IF(AND(ISBLANK($J160)=TRUE,$G160=BD!$B$9),"Si es más de cinco Indica solo cantidad de beneficiarios",IF(AND(ISBLANK($J160)=TRUE,$G160=BD!$B$10),"Si es más de cinco Indica solo cantidad de beneficiarios",""))))</f>
        <v/>
      </c>
      <c r="L160" s="96"/>
      <c r="M160" s="96"/>
      <c r="N160" s="94" t="str">
        <f>IF(AND(ISBLANK($L160)=TRUE,ISBLANK($M160)=TRUE,$G160=BD!$B$10),"captura origen-destino",IF(AND(ISBLANK($L160)=FALSE,ISBLANK($M160)=TRUE,$G160=BD!$B$10),"Captura destino",IF(AND(ISBLANK($L160)=TRUE,ISBLANK($M160)=FALSE,$G160=BD!$B$10),"captura origen","")))</f>
        <v/>
      </c>
      <c r="O160" s="97"/>
      <c r="P160" s="98"/>
      <c r="Q160" s="97"/>
      <c r="R160" s="94" t="str">
        <f t="shared" si="5"/>
        <v/>
      </c>
      <c r="S160" s="118"/>
    </row>
    <row r="161" spans="1:19" ht="36" customHeight="1" x14ac:dyDescent="0.2">
      <c r="A161" s="35" t="str">
        <f t="shared" si="4"/>
        <v xml:space="preserve"> </v>
      </c>
      <c r="B161" s="42"/>
      <c r="C161" s="34"/>
      <c r="D161" s="34"/>
      <c r="E161" s="36"/>
      <c r="F161" s="36"/>
      <c r="G161" s="48"/>
      <c r="H161" s="37"/>
      <c r="I161" s="131"/>
      <c r="J161" s="45"/>
      <c r="K161" s="39" t="str">
        <f>IF(AND(ISBLANK($J161)=TRUE,$G161=BD!$B$2),"captura beneficiario",IF(AND(ISBLANK($J161)=TRUE,$G161=BD!$B$8),"Si es más de cinco Indica solo cantidad de beneficiarios",IF(AND(ISBLANK($J161)=TRUE,$G161=BD!$B$9),"Si es más de cinco Indica solo cantidad de beneficiarios",IF(AND(ISBLANK($J161)=TRUE,$G161=BD!$B$10),"Si es más de cinco Indica solo cantidad de beneficiarios",""))))</f>
        <v/>
      </c>
      <c r="L161" s="45"/>
      <c r="M161" s="45"/>
      <c r="N161" s="39" t="str">
        <f>IF(AND(ISBLANK($L161)=TRUE,ISBLANK($M161)=TRUE,$G161=BD!$B$10),"captura origen-destino",IF(AND(ISBLANK($L161)=FALSE,ISBLANK($M161)=TRUE,$G161=BD!$B$10),"Captura destino",IF(AND(ISBLANK($L161)=TRUE,ISBLANK($M161)=FALSE,$G161=BD!$B$10),"captura origen","")))</f>
        <v/>
      </c>
      <c r="O161" s="51"/>
      <c r="P161" s="52"/>
      <c r="Q161" s="51"/>
      <c r="R161" s="39" t="str">
        <f t="shared" si="5"/>
        <v/>
      </c>
      <c r="S161" s="118"/>
    </row>
    <row r="162" spans="1:19" ht="36" customHeight="1" x14ac:dyDescent="0.2">
      <c r="A162" s="89" t="str">
        <f t="shared" si="4"/>
        <v xml:space="preserve"> </v>
      </c>
      <c r="B162" s="90"/>
      <c r="C162" s="91"/>
      <c r="D162" s="91"/>
      <c r="E162" s="92"/>
      <c r="F162" s="92"/>
      <c r="G162" s="93"/>
      <c r="H162" s="95"/>
      <c r="I162" s="130"/>
      <c r="J162" s="96"/>
      <c r="K162" s="94" t="str">
        <f>IF(AND(ISBLANK($J162)=TRUE,$G162=BD!$B$2),"captura beneficiario",IF(AND(ISBLANK($J162)=TRUE,$G162=BD!$B$8),"Si es más de cinco Indica solo cantidad de beneficiarios",IF(AND(ISBLANK($J162)=TRUE,$G162=BD!$B$9),"Si es más de cinco Indica solo cantidad de beneficiarios",IF(AND(ISBLANK($J162)=TRUE,$G162=BD!$B$10),"Si es más de cinco Indica solo cantidad de beneficiarios",""))))</f>
        <v/>
      </c>
      <c r="L162" s="96"/>
      <c r="M162" s="96"/>
      <c r="N162" s="94" t="str">
        <f>IF(AND(ISBLANK($L162)=TRUE,ISBLANK($M162)=TRUE,$G162=BD!$B$10),"captura origen-destino",IF(AND(ISBLANK($L162)=FALSE,ISBLANK($M162)=TRUE,$G162=BD!$B$10),"Captura destino",IF(AND(ISBLANK($L162)=TRUE,ISBLANK($M162)=FALSE,$G162=BD!$B$10),"captura origen","")))</f>
        <v/>
      </c>
      <c r="O162" s="97"/>
      <c r="P162" s="98"/>
      <c r="Q162" s="97"/>
      <c r="R162" s="94" t="str">
        <f t="shared" si="5"/>
        <v/>
      </c>
      <c r="S162" s="118"/>
    </row>
    <row r="163" spans="1:19" ht="36" customHeight="1" x14ac:dyDescent="0.2">
      <c r="A163" s="35" t="str">
        <f t="shared" si="4"/>
        <v xml:space="preserve"> </v>
      </c>
      <c r="B163" s="42"/>
      <c r="C163" s="34"/>
      <c r="D163" s="34"/>
      <c r="E163" s="36"/>
      <c r="F163" s="36"/>
      <c r="G163" s="48"/>
      <c r="H163" s="37"/>
      <c r="I163" s="131"/>
      <c r="J163" s="45"/>
      <c r="K163" s="39" t="str">
        <f>IF(AND(ISBLANK($J163)=TRUE,$G163=BD!$B$2),"captura beneficiario",IF(AND(ISBLANK($J163)=TRUE,$G163=BD!$B$8),"Si es más de cinco Indica solo cantidad de beneficiarios",IF(AND(ISBLANK($J163)=TRUE,$G163=BD!$B$9),"Si es más de cinco Indica solo cantidad de beneficiarios",IF(AND(ISBLANK($J163)=TRUE,$G163=BD!$B$10),"Si es más de cinco Indica solo cantidad de beneficiarios",""))))</f>
        <v/>
      </c>
      <c r="L163" s="45"/>
      <c r="M163" s="45"/>
      <c r="N163" s="39" t="str">
        <f>IF(AND(ISBLANK($L163)=TRUE,ISBLANK($M163)=TRUE,$G163=BD!$B$10),"captura origen-destino",IF(AND(ISBLANK($L163)=FALSE,ISBLANK($M163)=TRUE,$G163=BD!$B$10),"Captura destino",IF(AND(ISBLANK($L163)=TRUE,ISBLANK($M163)=FALSE,$G163=BD!$B$10),"captura origen","")))</f>
        <v/>
      </c>
      <c r="O163" s="51"/>
      <c r="P163" s="52"/>
      <c r="Q163" s="51"/>
      <c r="R163" s="39" t="str">
        <f t="shared" si="5"/>
        <v/>
      </c>
      <c r="S163" s="118"/>
    </row>
    <row r="164" spans="1:19" ht="36" customHeight="1" x14ac:dyDescent="0.2">
      <c r="A164" s="89" t="str">
        <f t="shared" si="4"/>
        <v xml:space="preserve"> </v>
      </c>
      <c r="B164" s="90"/>
      <c r="C164" s="91"/>
      <c r="D164" s="91"/>
      <c r="E164" s="92"/>
      <c r="F164" s="92"/>
      <c r="G164" s="93"/>
      <c r="H164" s="95"/>
      <c r="I164" s="130"/>
      <c r="J164" s="96"/>
      <c r="K164" s="94" t="str">
        <f>IF(AND(ISBLANK($J164)=TRUE,$G164=BD!$B$2),"captura beneficiario",IF(AND(ISBLANK($J164)=TRUE,$G164=BD!$B$8),"Si es más de cinco Indica solo cantidad de beneficiarios",IF(AND(ISBLANK($J164)=TRUE,$G164=BD!$B$9),"Si es más de cinco Indica solo cantidad de beneficiarios",IF(AND(ISBLANK($J164)=TRUE,$G164=BD!$B$10),"Si es más de cinco Indica solo cantidad de beneficiarios",""))))</f>
        <v/>
      </c>
      <c r="L164" s="96"/>
      <c r="M164" s="96"/>
      <c r="N164" s="94" t="str">
        <f>IF(AND(ISBLANK($L164)=TRUE,ISBLANK($M164)=TRUE,$G164=BD!$B$10),"captura origen-destino",IF(AND(ISBLANK($L164)=FALSE,ISBLANK($M164)=TRUE,$G164=BD!$B$10),"Captura destino",IF(AND(ISBLANK($L164)=TRUE,ISBLANK($M164)=FALSE,$G164=BD!$B$10),"captura origen","")))</f>
        <v/>
      </c>
      <c r="O164" s="97"/>
      <c r="P164" s="98"/>
      <c r="Q164" s="97"/>
      <c r="R164" s="94" t="str">
        <f t="shared" si="5"/>
        <v/>
      </c>
      <c r="S164" s="118"/>
    </row>
    <row r="165" spans="1:19" ht="36" customHeight="1" x14ac:dyDescent="0.2">
      <c r="A165" s="35" t="str">
        <f t="shared" si="4"/>
        <v xml:space="preserve"> </v>
      </c>
      <c r="B165" s="42"/>
      <c r="C165" s="34"/>
      <c r="D165" s="34"/>
      <c r="E165" s="36"/>
      <c r="F165" s="36"/>
      <c r="G165" s="48"/>
      <c r="H165" s="37"/>
      <c r="I165" s="131"/>
      <c r="J165" s="45"/>
      <c r="K165" s="39" t="str">
        <f>IF(AND(ISBLANK($J165)=TRUE,$G165=BD!$B$2),"captura beneficiario",IF(AND(ISBLANK($J165)=TRUE,$G165=BD!$B$8),"Si es más de cinco Indica solo cantidad de beneficiarios",IF(AND(ISBLANK($J165)=TRUE,$G165=BD!$B$9),"Si es más de cinco Indica solo cantidad de beneficiarios",IF(AND(ISBLANK($J165)=TRUE,$G165=BD!$B$10),"Si es más de cinco Indica solo cantidad de beneficiarios",""))))</f>
        <v/>
      </c>
      <c r="L165" s="45"/>
      <c r="M165" s="45"/>
      <c r="N165" s="39" t="str">
        <f>IF(AND(ISBLANK($L165)=TRUE,ISBLANK($M165)=TRUE,$G165=BD!$B$10),"captura origen-destino",IF(AND(ISBLANK($L165)=FALSE,ISBLANK($M165)=TRUE,$G165=BD!$B$10),"Captura destino",IF(AND(ISBLANK($L165)=TRUE,ISBLANK($M165)=FALSE,$G165=BD!$B$10),"captura origen","")))</f>
        <v/>
      </c>
      <c r="O165" s="51"/>
      <c r="P165" s="52"/>
      <c r="Q165" s="51"/>
      <c r="R165" s="39" t="str">
        <f t="shared" si="5"/>
        <v/>
      </c>
      <c r="S165" s="118"/>
    </row>
    <row r="166" spans="1:19" ht="36" customHeight="1" x14ac:dyDescent="0.2">
      <c r="A166" s="89" t="str">
        <f t="shared" si="4"/>
        <v xml:space="preserve"> </v>
      </c>
      <c r="B166" s="90"/>
      <c r="C166" s="91"/>
      <c r="D166" s="91"/>
      <c r="E166" s="92"/>
      <c r="F166" s="92"/>
      <c r="G166" s="93"/>
      <c r="H166" s="95"/>
      <c r="I166" s="130"/>
      <c r="J166" s="96"/>
      <c r="K166" s="94" t="str">
        <f>IF(AND(ISBLANK($J166)=TRUE,$G166=BD!$B$2),"captura beneficiario",IF(AND(ISBLANK($J166)=TRUE,$G166=BD!$B$8),"Si es más de cinco Indica solo cantidad de beneficiarios",IF(AND(ISBLANK($J166)=TRUE,$G166=BD!$B$9),"Si es más de cinco Indica solo cantidad de beneficiarios",IF(AND(ISBLANK($J166)=TRUE,$G166=BD!$B$10),"Si es más de cinco Indica solo cantidad de beneficiarios",""))))</f>
        <v/>
      </c>
      <c r="L166" s="96"/>
      <c r="M166" s="96"/>
      <c r="N166" s="94" t="str">
        <f>IF(AND(ISBLANK($L166)=TRUE,ISBLANK($M166)=TRUE,$G166=BD!$B$10),"captura origen-destino",IF(AND(ISBLANK($L166)=FALSE,ISBLANK($M166)=TRUE,$G166=BD!$B$10),"Captura destino",IF(AND(ISBLANK($L166)=TRUE,ISBLANK($M166)=FALSE,$G166=BD!$B$10),"captura origen","")))</f>
        <v/>
      </c>
      <c r="O166" s="97"/>
      <c r="P166" s="98"/>
      <c r="Q166" s="97"/>
      <c r="R166" s="94" t="str">
        <f t="shared" si="5"/>
        <v/>
      </c>
      <c r="S166" s="118"/>
    </row>
    <row r="167" spans="1:19" ht="36" customHeight="1" x14ac:dyDescent="0.2">
      <c r="A167" s="35" t="str">
        <f t="shared" si="4"/>
        <v xml:space="preserve"> </v>
      </c>
      <c r="B167" s="42"/>
      <c r="C167" s="34"/>
      <c r="D167" s="34"/>
      <c r="E167" s="36"/>
      <c r="F167" s="36"/>
      <c r="G167" s="48"/>
      <c r="H167" s="37"/>
      <c r="I167" s="131"/>
      <c r="J167" s="45"/>
      <c r="K167" s="39" t="str">
        <f>IF(AND(ISBLANK($J167)=TRUE,$G167=BD!$B$2),"captura beneficiario",IF(AND(ISBLANK($J167)=TRUE,$G167=BD!$B$8),"Si es más de cinco Indica solo cantidad de beneficiarios",IF(AND(ISBLANK($J167)=TRUE,$G167=BD!$B$9),"Si es más de cinco Indica solo cantidad de beneficiarios",IF(AND(ISBLANK($J167)=TRUE,$G167=BD!$B$10),"Si es más de cinco Indica solo cantidad de beneficiarios",""))))</f>
        <v/>
      </c>
      <c r="L167" s="45"/>
      <c r="M167" s="45"/>
      <c r="N167" s="39" t="str">
        <f>IF(AND(ISBLANK($L167)=TRUE,ISBLANK($M167)=TRUE,$G167=BD!$B$10),"captura origen-destino",IF(AND(ISBLANK($L167)=FALSE,ISBLANK($M167)=TRUE,$G167=BD!$B$10),"Captura destino",IF(AND(ISBLANK($L167)=TRUE,ISBLANK($M167)=FALSE,$G167=BD!$B$10),"captura origen","")))</f>
        <v/>
      </c>
      <c r="O167" s="51"/>
      <c r="P167" s="52"/>
      <c r="Q167" s="51"/>
      <c r="R167" s="39" t="str">
        <f t="shared" si="5"/>
        <v/>
      </c>
      <c r="S167" s="118"/>
    </row>
    <row r="168" spans="1:19" ht="36" customHeight="1" x14ac:dyDescent="0.2">
      <c r="A168" s="89" t="str">
        <f t="shared" si="4"/>
        <v xml:space="preserve"> </v>
      </c>
      <c r="B168" s="90"/>
      <c r="C168" s="91"/>
      <c r="D168" s="91"/>
      <c r="E168" s="92"/>
      <c r="F168" s="92"/>
      <c r="G168" s="93"/>
      <c r="H168" s="95"/>
      <c r="I168" s="130"/>
      <c r="J168" s="96"/>
      <c r="K168" s="94" t="str">
        <f>IF(AND(ISBLANK($J168)=TRUE,$G168=BD!$B$2),"captura beneficiario",IF(AND(ISBLANK($J168)=TRUE,$G168=BD!$B$8),"Si es más de cinco Indica solo cantidad de beneficiarios",IF(AND(ISBLANK($J168)=TRUE,$G168=BD!$B$9),"Si es más de cinco Indica solo cantidad de beneficiarios",IF(AND(ISBLANK($J168)=TRUE,$G168=BD!$B$10),"Si es más de cinco Indica solo cantidad de beneficiarios",""))))</f>
        <v/>
      </c>
      <c r="L168" s="96"/>
      <c r="M168" s="96"/>
      <c r="N168" s="94" t="str">
        <f>IF(AND(ISBLANK($L168)=TRUE,ISBLANK($M168)=TRUE,$G168=BD!$B$10),"captura origen-destino",IF(AND(ISBLANK($L168)=FALSE,ISBLANK($M168)=TRUE,$G168=BD!$B$10),"Captura destino",IF(AND(ISBLANK($L168)=TRUE,ISBLANK($M168)=FALSE,$G168=BD!$B$10),"captura origen","")))</f>
        <v/>
      </c>
      <c r="O168" s="97"/>
      <c r="P168" s="98"/>
      <c r="Q168" s="97"/>
      <c r="R168" s="94" t="str">
        <f t="shared" si="5"/>
        <v/>
      </c>
      <c r="S168" s="118"/>
    </row>
    <row r="169" spans="1:19" ht="36" customHeight="1" x14ac:dyDescent="0.2">
      <c r="A169" s="35" t="str">
        <f t="shared" si="4"/>
        <v xml:space="preserve"> </v>
      </c>
      <c r="B169" s="42"/>
      <c r="C169" s="34"/>
      <c r="D169" s="34"/>
      <c r="E169" s="36"/>
      <c r="F169" s="36"/>
      <c r="G169" s="48"/>
      <c r="H169" s="37"/>
      <c r="I169" s="131"/>
      <c r="J169" s="45"/>
      <c r="K169" s="39" t="str">
        <f>IF(AND(ISBLANK($J169)=TRUE,$G169=BD!$B$2),"captura beneficiario",IF(AND(ISBLANK($J169)=TRUE,$G169=BD!$B$8),"Si es más de cinco Indica solo cantidad de beneficiarios",IF(AND(ISBLANK($J169)=TRUE,$G169=BD!$B$9),"Si es más de cinco Indica solo cantidad de beneficiarios",IF(AND(ISBLANK($J169)=TRUE,$G169=BD!$B$10),"Si es más de cinco Indica solo cantidad de beneficiarios",""))))</f>
        <v/>
      </c>
      <c r="L169" s="45"/>
      <c r="M169" s="45"/>
      <c r="N169" s="39" t="str">
        <f>IF(AND(ISBLANK($L169)=TRUE,ISBLANK($M169)=TRUE,$G169=BD!$B$10),"captura origen-destino",IF(AND(ISBLANK($L169)=FALSE,ISBLANK($M169)=TRUE,$G169=BD!$B$10),"Captura destino",IF(AND(ISBLANK($L169)=TRUE,ISBLANK($M169)=FALSE,$G169=BD!$B$10),"captura origen","")))</f>
        <v/>
      </c>
      <c r="O169" s="51"/>
      <c r="P169" s="52"/>
      <c r="Q169" s="51"/>
      <c r="R169" s="39" t="str">
        <f t="shared" si="5"/>
        <v/>
      </c>
      <c r="S169" s="118"/>
    </row>
    <row r="170" spans="1:19" ht="36" customHeight="1" x14ac:dyDescent="0.2">
      <c r="A170" s="89" t="str">
        <f t="shared" si="4"/>
        <v xml:space="preserve"> </v>
      </c>
      <c r="B170" s="90"/>
      <c r="C170" s="91"/>
      <c r="D170" s="91"/>
      <c r="E170" s="92"/>
      <c r="F170" s="92"/>
      <c r="G170" s="93"/>
      <c r="H170" s="95"/>
      <c r="I170" s="130"/>
      <c r="J170" s="96"/>
      <c r="K170" s="94" t="str">
        <f>IF(AND(ISBLANK($J170)=TRUE,$G170=BD!$B$2),"captura beneficiario",IF(AND(ISBLANK($J170)=TRUE,$G170=BD!$B$8),"Si es más de cinco Indica solo cantidad de beneficiarios",IF(AND(ISBLANK($J170)=TRUE,$G170=BD!$B$9),"Si es más de cinco Indica solo cantidad de beneficiarios",IF(AND(ISBLANK($J170)=TRUE,$G170=BD!$B$10),"Si es más de cinco Indica solo cantidad de beneficiarios",""))))</f>
        <v/>
      </c>
      <c r="L170" s="96"/>
      <c r="M170" s="96"/>
      <c r="N170" s="94" t="str">
        <f>IF(AND(ISBLANK($L170)=TRUE,ISBLANK($M170)=TRUE,$G170=BD!$B$10),"captura origen-destino",IF(AND(ISBLANK($L170)=FALSE,ISBLANK($M170)=TRUE,$G170=BD!$B$10),"Captura destino",IF(AND(ISBLANK($L170)=TRUE,ISBLANK($M170)=FALSE,$G170=BD!$B$10),"captura origen","")))</f>
        <v/>
      </c>
      <c r="O170" s="97"/>
      <c r="P170" s="98"/>
      <c r="Q170" s="97"/>
      <c r="R170" s="94" t="str">
        <f t="shared" si="5"/>
        <v/>
      </c>
      <c r="S170" s="118"/>
    </row>
    <row r="171" spans="1:19" ht="36" customHeight="1" x14ac:dyDescent="0.2">
      <c r="A171" s="35" t="str">
        <f t="shared" si="4"/>
        <v xml:space="preserve"> </v>
      </c>
      <c r="B171" s="42"/>
      <c r="C171" s="34"/>
      <c r="D171" s="34"/>
      <c r="E171" s="36"/>
      <c r="F171" s="36"/>
      <c r="G171" s="48"/>
      <c r="H171" s="37"/>
      <c r="I171" s="131"/>
      <c r="J171" s="45"/>
      <c r="K171" s="39" t="str">
        <f>IF(AND(ISBLANK($J171)=TRUE,$G171=BD!$B$2),"captura beneficiario",IF(AND(ISBLANK($J171)=TRUE,$G171=BD!$B$8),"Si es más de cinco Indica solo cantidad de beneficiarios",IF(AND(ISBLANK($J171)=TRUE,$G171=BD!$B$9),"Si es más de cinco Indica solo cantidad de beneficiarios",IF(AND(ISBLANK($J171)=TRUE,$G171=BD!$B$10),"Si es más de cinco Indica solo cantidad de beneficiarios",""))))</f>
        <v/>
      </c>
      <c r="L171" s="45"/>
      <c r="M171" s="45"/>
      <c r="N171" s="39" t="str">
        <f>IF(AND(ISBLANK($L171)=TRUE,ISBLANK($M171)=TRUE,$G171=BD!$B$10),"captura origen-destino",IF(AND(ISBLANK($L171)=FALSE,ISBLANK($M171)=TRUE,$G171=BD!$B$10),"Captura destino",IF(AND(ISBLANK($L171)=TRUE,ISBLANK($M171)=FALSE,$G171=BD!$B$10),"captura origen","")))</f>
        <v/>
      </c>
      <c r="O171" s="51"/>
      <c r="P171" s="52"/>
      <c r="Q171" s="51"/>
      <c r="R171" s="39" t="str">
        <f t="shared" si="5"/>
        <v/>
      </c>
      <c r="S171" s="118"/>
    </row>
    <row r="172" spans="1:19" ht="36" customHeight="1" x14ac:dyDescent="0.2">
      <c r="A172" s="89" t="str">
        <f t="shared" si="4"/>
        <v xml:space="preserve"> </v>
      </c>
      <c r="B172" s="90"/>
      <c r="C172" s="91"/>
      <c r="D172" s="91"/>
      <c r="E172" s="92"/>
      <c r="F172" s="92"/>
      <c r="G172" s="93"/>
      <c r="H172" s="95"/>
      <c r="I172" s="130"/>
      <c r="J172" s="96"/>
      <c r="K172" s="94" t="str">
        <f>IF(AND(ISBLANK($J172)=TRUE,$G172=BD!$B$2),"captura beneficiario",IF(AND(ISBLANK($J172)=TRUE,$G172=BD!$B$8),"Si es más de cinco Indica solo cantidad de beneficiarios",IF(AND(ISBLANK($J172)=TRUE,$G172=BD!$B$9),"Si es más de cinco Indica solo cantidad de beneficiarios",IF(AND(ISBLANK($J172)=TRUE,$G172=BD!$B$10),"Si es más de cinco Indica solo cantidad de beneficiarios",""))))</f>
        <v/>
      </c>
      <c r="L172" s="96"/>
      <c r="M172" s="96"/>
      <c r="N172" s="94" t="str">
        <f>IF(AND(ISBLANK($L172)=TRUE,ISBLANK($M172)=TRUE,$G172=BD!$B$10),"captura origen-destino",IF(AND(ISBLANK($L172)=FALSE,ISBLANK($M172)=TRUE,$G172=BD!$B$10),"Captura destino",IF(AND(ISBLANK($L172)=TRUE,ISBLANK($M172)=FALSE,$G172=BD!$B$10),"captura origen","")))</f>
        <v/>
      </c>
      <c r="O172" s="97"/>
      <c r="P172" s="98"/>
      <c r="Q172" s="97"/>
      <c r="R172" s="94" t="str">
        <f t="shared" si="5"/>
        <v/>
      </c>
      <c r="S172" s="118"/>
    </row>
    <row r="173" spans="1:19" ht="36" customHeight="1" x14ac:dyDescent="0.2">
      <c r="A173" s="35" t="str">
        <f t="shared" si="4"/>
        <v xml:space="preserve"> </v>
      </c>
      <c r="B173" s="42"/>
      <c r="C173" s="34"/>
      <c r="D173" s="34"/>
      <c r="E173" s="36"/>
      <c r="F173" s="36"/>
      <c r="G173" s="48"/>
      <c r="H173" s="37"/>
      <c r="I173" s="131"/>
      <c r="J173" s="45"/>
      <c r="K173" s="39" t="str">
        <f>IF(AND(ISBLANK($J173)=TRUE,$G173=BD!$B$2),"captura beneficiario",IF(AND(ISBLANK($J173)=TRUE,$G173=BD!$B$8),"Si es más de cinco Indica solo cantidad de beneficiarios",IF(AND(ISBLANK($J173)=TRUE,$G173=BD!$B$9),"Si es más de cinco Indica solo cantidad de beneficiarios",IF(AND(ISBLANK($J173)=TRUE,$G173=BD!$B$10),"Si es más de cinco Indica solo cantidad de beneficiarios",""))))</f>
        <v/>
      </c>
      <c r="L173" s="45"/>
      <c r="M173" s="45"/>
      <c r="N173" s="39" t="str">
        <f>IF(AND(ISBLANK($L173)=TRUE,ISBLANK($M173)=TRUE,$G173=BD!$B$10),"captura origen-destino",IF(AND(ISBLANK($L173)=FALSE,ISBLANK($M173)=TRUE,$G173=BD!$B$10),"Captura destino",IF(AND(ISBLANK($L173)=TRUE,ISBLANK($M173)=FALSE,$G173=BD!$B$10),"captura origen","")))</f>
        <v/>
      </c>
      <c r="O173" s="51"/>
      <c r="P173" s="52"/>
      <c r="Q173" s="51"/>
      <c r="R173" s="39" t="str">
        <f t="shared" si="5"/>
        <v/>
      </c>
      <c r="S173" s="118"/>
    </row>
    <row r="174" spans="1:19" ht="36" customHeight="1" x14ac:dyDescent="0.2">
      <c r="A174" s="89" t="str">
        <f t="shared" si="4"/>
        <v xml:space="preserve"> </v>
      </c>
      <c r="B174" s="90"/>
      <c r="C174" s="91"/>
      <c r="D174" s="91"/>
      <c r="E174" s="92"/>
      <c r="F174" s="92"/>
      <c r="G174" s="93"/>
      <c r="H174" s="95"/>
      <c r="I174" s="130"/>
      <c r="J174" s="96"/>
      <c r="K174" s="94" t="str">
        <f>IF(AND(ISBLANK($J174)=TRUE,$G174=BD!$B$2),"captura beneficiario",IF(AND(ISBLANK($J174)=TRUE,$G174=BD!$B$8),"Si es más de cinco Indica solo cantidad de beneficiarios",IF(AND(ISBLANK($J174)=TRUE,$G174=BD!$B$9),"Si es más de cinco Indica solo cantidad de beneficiarios",IF(AND(ISBLANK($J174)=TRUE,$G174=BD!$B$10),"Si es más de cinco Indica solo cantidad de beneficiarios",""))))</f>
        <v/>
      </c>
      <c r="L174" s="96"/>
      <c r="M174" s="96"/>
      <c r="N174" s="94" t="str">
        <f>IF(AND(ISBLANK($L174)=TRUE,ISBLANK($M174)=TRUE,$G174=BD!$B$10),"captura origen-destino",IF(AND(ISBLANK($L174)=FALSE,ISBLANK($M174)=TRUE,$G174=BD!$B$10),"Captura destino",IF(AND(ISBLANK($L174)=TRUE,ISBLANK($M174)=FALSE,$G174=BD!$B$10),"captura origen","")))</f>
        <v/>
      </c>
      <c r="O174" s="97"/>
      <c r="P174" s="98"/>
      <c r="Q174" s="97"/>
      <c r="R174" s="94" t="str">
        <f t="shared" si="5"/>
        <v/>
      </c>
      <c r="S174" s="118"/>
    </row>
    <row r="175" spans="1:19" ht="36" customHeight="1" x14ac:dyDescent="0.2">
      <c r="A175" s="35" t="str">
        <f t="shared" si="4"/>
        <v xml:space="preserve"> </v>
      </c>
      <c r="B175" s="42"/>
      <c r="C175" s="34"/>
      <c r="D175" s="34"/>
      <c r="E175" s="36"/>
      <c r="F175" s="36"/>
      <c r="G175" s="48"/>
      <c r="H175" s="37"/>
      <c r="I175" s="131"/>
      <c r="J175" s="45"/>
      <c r="K175" s="39" t="str">
        <f>IF(AND(ISBLANK($J175)=TRUE,$G175=BD!$B$2),"captura beneficiario",IF(AND(ISBLANK($J175)=TRUE,$G175=BD!$B$8),"Si es más de cinco Indica solo cantidad de beneficiarios",IF(AND(ISBLANK($J175)=TRUE,$G175=BD!$B$9),"Si es más de cinco Indica solo cantidad de beneficiarios",IF(AND(ISBLANK($J175)=TRUE,$G175=BD!$B$10),"Si es más de cinco Indica solo cantidad de beneficiarios",""))))</f>
        <v/>
      </c>
      <c r="L175" s="45"/>
      <c r="M175" s="45"/>
      <c r="N175" s="39" t="str">
        <f>IF(AND(ISBLANK($L175)=TRUE,ISBLANK($M175)=TRUE,$G175=BD!$B$10),"captura origen-destino",IF(AND(ISBLANK($L175)=FALSE,ISBLANK($M175)=TRUE,$G175=BD!$B$10),"Captura destino",IF(AND(ISBLANK($L175)=TRUE,ISBLANK($M175)=FALSE,$G175=BD!$B$10),"captura origen","")))</f>
        <v/>
      </c>
      <c r="O175" s="51"/>
      <c r="P175" s="52"/>
      <c r="Q175" s="51"/>
      <c r="R175" s="39" t="str">
        <f t="shared" si="5"/>
        <v/>
      </c>
      <c r="S175" s="118"/>
    </row>
    <row r="176" spans="1:19" ht="36" customHeight="1" x14ac:dyDescent="0.2">
      <c r="A176" s="89" t="str">
        <f t="shared" si="4"/>
        <v xml:space="preserve"> </v>
      </c>
      <c r="B176" s="90"/>
      <c r="C176" s="91"/>
      <c r="D176" s="91"/>
      <c r="E176" s="92"/>
      <c r="F176" s="92"/>
      <c r="G176" s="93"/>
      <c r="H176" s="95"/>
      <c r="I176" s="130"/>
      <c r="J176" s="96"/>
      <c r="K176" s="94" t="str">
        <f>IF(AND(ISBLANK($J176)=TRUE,$G176=BD!$B$2),"captura beneficiario",IF(AND(ISBLANK($J176)=TRUE,$G176=BD!$B$8),"Si es más de cinco Indica solo cantidad de beneficiarios",IF(AND(ISBLANK($J176)=TRUE,$G176=BD!$B$9),"Si es más de cinco Indica solo cantidad de beneficiarios",IF(AND(ISBLANK($J176)=TRUE,$G176=BD!$B$10),"Si es más de cinco Indica solo cantidad de beneficiarios",""))))</f>
        <v/>
      </c>
      <c r="L176" s="96"/>
      <c r="M176" s="96"/>
      <c r="N176" s="94" t="str">
        <f>IF(AND(ISBLANK($L176)=TRUE,ISBLANK($M176)=TRUE,$G176=BD!$B$10),"captura origen-destino",IF(AND(ISBLANK($L176)=FALSE,ISBLANK($M176)=TRUE,$G176=BD!$B$10),"Captura destino",IF(AND(ISBLANK($L176)=TRUE,ISBLANK($M176)=FALSE,$G176=BD!$B$10),"captura origen","")))</f>
        <v/>
      </c>
      <c r="O176" s="97"/>
      <c r="P176" s="98"/>
      <c r="Q176" s="97"/>
      <c r="R176" s="94" t="str">
        <f t="shared" si="5"/>
        <v/>
      </c>
      <c r="S176" s="118"/>
    </row>
    <row r="177" spans="1:19" ht="36" customHeight="1" x14ac:dyDescent="0.2">
      <c r="A177" s="35" t="str">
        <f t="shared" si="4"/>
        <v xml:space="preserve"> </v>
      </c>
      <c r="B177" s="42"/>
      <c r="C177" s="34"/>
      <c r="D177" s="34"/>
      <c r="E177" s="36"/>
      <c r="F177" s="36"/>
      <c r="G177" s="48"/>
      <c r="H177" s="37"/>
      <c r="I177" s="131"/>
      <c r="J177" s="45"/>
      <c r="K177" s="39" t="str">
        <f>IF(AND(ISBLANK($J177)=TRUE,$G177=BD!$B$2),"captura beneficiario",IF(AND(ISBLANK($J177)=TRUE,$G177=BD!$B$8),"Si es más de cinco Indica solo cantidad de beneficiarios",IF(AND(ISBLANK($J177)=TRUE,$G177=BD!$B$9),"Si es más de cinco Indica solo cantidad de beneficiarios",IF(AND(ISBLANK($J177)=TRUE,$G177=BD!$B$10),"Si es más de cinco Indica solo cantidad de beneficiarios",""))))</f>
        <v/>
      </c>
      <c r="L177" s="45"/>
      <c r="M177" s="45"/>
      <c r="N177" s="39" t="str">
        <f>IF(AND(ISBLANK($L177)=TRUE,ISBLANK($M177)=TRUE,$G177=BD!$B$10),"captura origen-destino",IF(AND(ISBLANK($L177)=FALSE,ISBLANK($M177)=TRUE,$G177=BD!$B$10),"Captura destino",IF(AND(ISBLANK($L177)=TRUE,ISBLANK($M177)=FALSE,$G177=BD!$B$10),"captura origen","")))</f>
        <v/>
      </c>
      <c r="O177" s="51"/>
      <c r="P177" s="52"/>
      <c r="Q177" s="51"/>
      <c r="R177" s="39" t="str">
        <f t="shared" si="5"/>
        <v/>
      </c>
      <c r="S177" s="118"/>
    </row>
    <row r="178" spans="1:19" ht="36" customHeight="1" x14ac:dyDescent="0.2">
      <c r="A178" s="89" t="str">
        <f t="shared" si="4"/>
        <v xml:space="preserve"> </v>
      </c>
      <c r="B178" s="90"/>
      <c r="C178" s="91"/>
      <c r="D178" s="91"/>
      <c r="E178" s="92"/>
      <c r="F178" s="92"/>
      <c r="G178" s="93"/>
      <c r="H178" s="95"/>
      <c r="I178" s="130"/>
      <c r="J178" s="96"/>
      <c r="K178" s="94" t="str">
        <f>IF(AND(ISBLANK($J178)=TRUE,$G178=BD!$B$2),"captura beneficiario",IF(AND(ISBLANK($J178)=TRUE,$G178=BD!$B$8),"Si es más de cinco Indica solo cantidad de beneficiarios",IF(AND(ISBLANK($J178)=TRUE,$G178=BD!$B$9),"Si es más de cinco Indica solo cantidad de beneficiarios",IF(AND(ISBLANK($J178)=TRUE,$G178=BD!$B$10),"Si es más de cinco Indica solo cantidad de beneficiarios",""))))</f>
        <v/>
      </c>
      <c r="L178" s="96"/>
      <c r="M178" s="96"/>
      <c r="N178" s="94" t="str">
        <f>IF(AND(ISBLANK($L178)=TRUE,ISBLANK($M178)=TRUE,$G178=BD!$B$10),"captura origen-destino",IF(AND(ISBLANK($L178)=FALSE,ISBLANK($M178)=TRUE,$G178=BD!$B$10),"Captura destino",IF(AND(ISBLANK($L178)=TRUE,ISBLANK($M178)=FALSE,$G178=BD!$B$10),"captura origen","")))</f>
        <v/>
      </c>
      <c r="O178" s="97"/>
      <c r="P178" s="98"/>
      <c r="Q178" s="97"/>
      <c r="R178" s="94" t="str">
        <f t="shared" si="5"/>
        <v/>
      </c>
      <c r="S178" s="118"/>
    </row>
    <row r="179" spans="1:19" ht="36" customHeight="1" x14ac:dyDescent="0.2">
      <c r="A179" s="35" t="str">
        <f t="shared" si="4"/>
        <v xml:space="preserve"> </v>
      </c>
      <c r="B179" s="42"/>
      <c r="C179" s="34"/>
      <c r="D179" s="34"/>
      <c r="E179" s="36"/>
      <c r="F179" s="36"/>
      <c r="G179" s="48"/>
      <c r="H179" s="37"/>
      <c r="I179" s="131"/>
      <c r="J179" s="45"/>
      <c r="K179" s="39" t="str">
        <f>IF(AND(ISBLANK($J179)=TRUE,$G179=BD!$B$2),"captura beneficiario",IF(AND(ISBLANK($J179)=TRUE,$G179=BD!$B$8),"Si es más de cinco Indica solo cantidad de beneficiarios",IF(AND(ISBLANK($J179)=TRUE,$G179=BD!$B$9),"Si es más de cinco Indica solo cantidad de beneficiarios",IF(AND(ISBLANK($J179)=TRUE,$G179=BD!$B$10),"Si es más de cinco Indica solo cantidad de beneficiarios",""))))</f>
        <v/>
      </c>
      <c r="L179" s="45"/>
      <c r="M179" s="45"/>
      <c r="N179" s="39" t="str">
        <f>IF(AND(ISBLANK($L179)=TRUE,ISBLANK($M179)=TRUE,$G179=BD!$B$10),"captura origen-destino",IF(AND(ISBLANK($L179)=FALSE,ISBLANK($M179)=TRUE,$G179=BD!$B$10),"Captura destino",IF(AND(ISBLANK($L179)=TRUE,ISBLANK($M179)=FALSE,$G179=BD!$B$10),"captura origen","")))</f>
        <v/>
      </c>
      <c r="O179" s="51"/>
      <c r="P179" s="52"/>
      <c r="Q179" s="51"/>
      <c r="R179" s="39" t="str">
        <f t="shared" si="5"/>
        <v/>
      </c>
      <c r="S179" s="118"/>
    </row>
    <row r="180" spans="1:19" ht="36" customHeight="1" x14ac:dyDescent="0.2">
      <c r="A180" s="89" t="str">
        <f t="shared" si="4"/>
        <v xml:space="preserve"> </v>
      </c>
      <c r="B180" s="90"/>
      <c r="C180" s="91"/>
      <c r="D180" s="91"/>
      <c r="E180" s="92"/>
      <c r="F180" s="92"/>
      <c r="G180" s="93"/>
      <c r="H180" s="95"/>
      <c r="I180" s="130"/>
      <c r="J180" s="96"/>
      <c r="K180" s="94" t="str">
        <f>IF(AND(ISBLANK($J180)=TRUE,$G180=BD!$B$2),"captura beneficiario",IF(AND(ISBLANK($J180)=TRUE,$G180=BD!$B$8),"Si es más de cinco Indica solo cantidad de beneficiarios",IF(AND(ISBLANK($J180)=TRUE,$G180=BD!$B$9),"Si es más de cinco Indica solo cantidad de beneficiarios",IF(AND(ISBLANK($J180)=TRUE,$G180=BD!$B$10),"Si es más de cinco Indica solo cantidad de beneficiarios",""))))</f>
        <v/>
      </c>
      <c r="L180" s="96"/>
      <c r="M180" s="96"/>
      <c r="N180" s="94" t="str">
        <f>IF(AND(ISBLANK($L180)=TRUE,ISBLANK($M180)=TRUE,$G180=BD!$B$10),"captura origen-destino",IF(AND(ISBLANK($L180)=FALSE,ISBLANK($M180)=TRUE,$G180=BD!$B$10),"Captura destino",IF(AND(ISBLANK($L180)=TRUE,ISBLANK($M180)=FALSE,$G180=BD!$B$10),"captura origen","")))</f>
        <v/>
      </c>
      <c r="O180" s="97"/>
      <c r="P180" s="98"/>
      <c r="Q180" s="97"/>
      <c r="R180" s="94" t="str">
        <f t="shared" si="5"/>
        <v/>
      </c>
      <c r="S180" s="118"/>
    </row>
    <row r="181" spans="1:19" ht="36" customHeight="1" x14ac:dyDescent="0.2">
      <c r="A181" s="35" t="str">
        <f t="shared" si="4"/>
        <v xml:space="preserve"> </v>
      </c>
      <c r="B181" s="42"/>
      <c r="C181" s="34"/>
      <c r="D181" s="34"/>
      <c r="E181" s="36"/>
      <c r="F181" s="36"/>
      <c r="G181" s="48"/>
      <c r="H181" s="37"/>
      <c r="I181" s="131"/>
      <c r="J181" s="45"/>
      <c r="K181" s="39" t="str">
        <f>IF(AND(ISBLANK($J181)=TRUE,$G181=BD!$B$2),"captura beneficiario",IF(AND(ISBLANK($J181)=TRUE,$G181=BD!$B$8),"Si es más de cinco Indica solo cantidad de beneficiarios",IF(AND(ISBLANK($J181)=TRUE,$G181=BD!$B$9),"Si es más de cinco Indica solo cantidad de beneficiarios",IF(AND(ISBLANK($J181)=TRUE,$G181=BD!$B$10),"Si es más de cinco Indica solo cantidad de beneficiarios",""))))</f>
        <v/>
      </c>
      <c r="L181" s="45"/>
      <c r="M181" s="45"/>
      <c r="N181" s="39" t="str">
        <f>IF(AND(ISBLANK($L181)=TRUE,ISBLANK($M181)=TRUE,$G181=BD!$B$10),"captura origen-destino",IF(AND(ISBLANK($L181)=FALSE,ISBLANK($M181)=TRUE,$G181=BD!$B$10),"Captura destino",IF(AND(ISBLANK($L181)=TRUE,ISBLANK($M181)=FALSE,$G181=BD!$B$10),"captura origen","")))</f>
        <v/>
      </c>
      <c r="O181" s="51"/>
      <c r="P181" s="52"/>
      <c r="Q181" s="51"/>
      <c r="R181" s="39" t="str">
        <f t="shared" si="5"/>
        <v/>
      </c>
      <c r="S181" s="118"/>
    </row>
    <row r="182" spans="1:19" ht="36" customHeight="1" x14ac:dyDescent="0.2">
      <c r="A182" s="89" t="str">
        <f t="shared" si="4"/>
        <v xml:space="preserve"> </v>
      </c>
      <c r="B182" s="90"/>
      <c r="C182" s="91"/>
      <c r="D182" s="91"/>
      <c r="E182" s="92"/>
      <c r="F182" s="92"/>
      <c r="G182" s="93"/>
      <c r="H182" s="95"/>
      <c r="I182" s="130"/>
      <c r="J182" s="96"/>
      <c r="K182" s="94" t="str">
        <f>IF(AND(ISBLANK($J182)=TRUE,$G182=BD!$B$2),"captura beneficiario",IF(AND(ISBLANK($J182)=TRUE,$G182=BD!$B$8),"Si es más de cinco Indica solo cantidad de beneficiarios",IF(AND(ISBLANK($J182)=TRUE,$G182=BD!$B$9),"Si es más de cinco Indica solo cantidad de beneficiarios",IF(AND(ISBLANK($J182)=TRUE,$G182=BD!$B$10),"Si es más de cinco Indica solo cantidad de beneficiarios",""))))</f>
        <v/>
      </c>
      <c r="L182" s="96"/>
      <c r="M182" s="96"/>
      <c r="N182" s="94" t="str">
        <f>IF(AND(ISBLANK($L182)=TRUE,ISBLANK($M182)=TRUE,$G182=BD!$B$10),"captura origen-destino",IF(AND(ISBLANK($L182)=FALSE,ISBLANK($M182)=TRUE,$G182=BD!$B$10),"Captura destino",IF(AND(ISBLANK($L182)=TRUE,ISBLANK($M182)=FALSE,$G182=BD!$B$10),"captura origen","")))</f>
        <v/>
      </c>
      <c r="O182" s="97"/>
      <c r="P182" s="98"/>
      <c r="Q182" s="97"/>
      <c r="R182" s="94" t="str">
        <f t="shared" si="5"/>
        <v/>
      </c>
      <c r="S182" s="118"/>
    </row>
    <row r="183" spans="1:19" ht="36" customHeight="1" x14ac:dyDescent="0.2">
      <c r="A183" s="35" t="str">
        <f t="shared" si="4"/>
        <v xml:space="preserve"> </v>
      </c>
      <c r="B183" s="42"/>
      <c r="C183" s="34"/>
      <c r="D183" s="34"/>
      <c r="E183" s="36"/>
      <c r="F183" s="36"/>
      <c r="G183" s="48"/>
      <c r="H183" s="37"/>
      <c r="I183" s="131"/>
      <c r="J183" s="45"/>
      <c r="K183" s="39" t="str">
        <f>IF(AND(ISBLANK($J183)=TRUE,$G183=BD!$B$2),"captura beneficiario",IF(AND(ISBLANK($J183)=TRUE,$G183=BD!$B$8),"Si es más de cinco Indica solo cantidad de beneficiarios",IF(AND(ISBLANK($J183)=TRUE,$G183=BD!$B$9),"Si es más de cinco Indica solo cantidad de beneficiarios",IF(AND(ISBLANK($J183)=TRUE,$G183=BD!$B$10),"Si es más de cinco Indica solo cantidad de beneficiarios",""))))</f>
        <v/>
      </c>
      <c r="L183" s="45"/>
      <c r="M183" s="45"/>
      <c r="N183" s="39" t="str">
        <f>IF(AND(ISBLANK($L183)=TRUE,ISBLANK($M183)=TRUE,$G183=BD!$B$10),"captura origen-destino",IF(AND(ISBLANK($L183)=FALSE,ISBLANK($M183)=TRUE,$G183=BD!$B$10),"Captura destino",IF(AND(ISBLANK($L183)=TRUE,ISBLANK($M183)=FALSE,$G183=BD!$B$10),"captura origen","")))</f>
        <v/>
      </c>
      <c r="O183" s="51"/>
      <c r="P183" s="52"/>
      <c r="Q183" s="51"/>
      <c r="R183" s="39" t="str">
        <f t="shared" si="5"/>
        <v/>
      </c>
      <c r="S183" s="118"/>
    </row>
    <row r="184" spans="1:19" ht="36" customHeight="1" x14ac:dyDescent="0.2">
      <c r="A184" s="89" t="str">
        <f t="shared" si="4"/>
        <v xml:space="preserve"> </v>
      </c>
      <c r="B184" s="90"/>
      <c r="C184" s="91"/>
      <c r="D184" s="91"/>
      <c r="E184" s="92"/>
      <c r="F184" s="92"/>
      <c r="G184" s="93"/>
      <c r="H184" s="95"/>
      <c r="I184" s="130"/>
      <c r="J184" s="96"/>
      <c r="K184" s="94" t="str">
        <f>IF(AND(ISBLANK($J184)=TRUE,$G184=BD!$B$2),"captura beneficiario",IF(AND(ISBLANK($J184)=TRUE,$G184=BD!$B$8),"Si es más de cinco Indica solo cantidad de beneficiarios",IF(AND(ISBLANK($J184)=TRUE,$G184=BD!$B$9),"Si es más de cinco Indica solo cantidad de beneficiarios",IF(AND(ISBLANK($J184)=TRUE,$G184=BD!$B$10),"Si es más de cinco Indica solo cantidad de beneficiarios",""))))</f>
        <v/>
      </c>
      <c r="L184" s="96"/>
      <c r="M184" s="96"/>
      <c r="N184" s="94" t="str">
        <f>IF(AND(ISBLANK($L184)=TRUE,ISBLANK($M184)=TRUE,$G184=BD!$B$10),"captura origen-destino",IF(AND(ISBLANK($L184)=FALSE,ISBLANK($M184)=TRUE,$G184=BD!$B$10),"Captura destino",IF(AND(ISBLANK($L184)=TRUE,ISBLANK($M184)=FALSE,$G184=BD!$B$10),"captura origen","")))</f>
        <v/>
      </c>
      <c r="O184" s="97"/>
      <c r="P184" s="98"/>
      <c r="Q184" s="97"/>
      <c r="R184" s="94" t="str">
        <f t="shared" si="5"/>
        <v/>
      </c>
      <c r="S184" s="118"/>
    </row>
    <row r="185" spans="1:19" ht="36" customHeight="1" x14ac:dyDescent="0.2">
      <c r="A185" s="35" t="str">
        <f t="shared" si="4"/>
        <v xml:space="preserve"> </v>
      </c>
      <c r="B185" s="42"/>
      <c r="C185" s="34"/>
      <c r="D185" s="34"/>
      <c r="E185" s="36"/>
      <c r="F185" s="36"/>
      <c r="G185" s="48"/>
      <c r="H185" s="37"/>
      <c r="I185" s="131"/>
      <c r="J185" s="45"/>
      <c r="K185" s="39" t="str">
        <f>IF(AND(ISBLANK($J185)=TRUE,$G185=BD!$B$2),"captura beneficiario",IF(AND(ISBLANK($J185)=TRUE,$G185=BD!$B$8),"Si es más de cinco Indica solo cantidad de beneficiarios",IF(AND(ISBLANK($J185)=TRUE,$G185=BD!$B$9),"Si es más de cinco Indica solo cantidad de beneficiarios",IF(AND(ISBLANK($J185)=TRUE,$G185=BD!$B$10),"Si es más de cinco Indica solo cantidad de beneficiarios",""))))</f>
        <v/>
      </c>
      <c r="L185" s="45"/>
      <c r="M185" s="45"/>
      <c r="N185" s="39" t="str">
        <f>IF(AND(ISBLANK($L185)=TRUE,ISBLANK($M185)=TRUE,$G185=BD!$B$10),"captura origen-destino",IF(AND(ISBLANK($L185)=FALSE,ISBLANK($M185)=TRUE,$G185=BD!$B$10),"Captura destino",IF(AND(ISBLANK($L185)=TRUE,ISBLANK($M185)=FALSE,$G185=BD!$B$10),"captura origen","")))</f>
        <v/>
      </c>
      <c r="O185" s="51"/>
      <c r="P185" s="52"/>
      <c r="Q185" s="51"/>
      <c r="R185" s="39" t="str">
        <f t="shared" si="5"/>
        <v/>
      </c>
      <c r="S185" s="118"/>
    </row>
    <row r="186" spans="1:19" ht="36" customHeight="1" x14ac:dyDescent="0.2">
      <c r="A186" s="89" t="str">
        <f t="shared" si="4"/>
        <v xml:space="preserve"> </v>
      </c>
      <c r="B186" s="90"/>
      <c r="C186" s="91"/>
      <c r="D186" s="91"/>
      <c r="E186" s="92"/>
      <c r="F186" s="92"/>
      <c r="G186" s="93"/>
      <c r="H186" s="95"/>
      <c r="I186" s="130"/>
      <c r="J186" s="96"/>
      <c r="K186" s="94" t="str">
        <f>IF(AND(ISBLANK($J186)=TRUE,$G186=BD!$B$2),"captura beneficiario",IF(AND(ISBLANK($J186)=TRUE,$G186=BD!$B$8),"Si es más de cinco Indica solo cantidad de beneficiarios",IF(AND(ISBLANK($J186)=TRUE,$G186=BD!$B$9),"Si es más de cinco Indica solo cantidad de beneficiarios",IF(AND(ISBLANK($J186)=TRUE,$G186=BD!$B$10),"Si es más de cinco Indica solo cantidad de beneficiarios",""))))</f>
        <v/>
      </c>
      <c r="L186" s="96"/>
      <c r="M186" s="96"/>
      <c r="N186" s="94" t="str">
        <f>IF(AND(ISBLANK($L186)=TRUE,ISBLANK($M186)=TRUE,$G186=BD!$B$10),"captura origen-destino",IF(AND(ISBLANK($L186)=FALSE,ISBLANK($M186)=TRUE,$G186=BD!$B$10),"Captura destino",IF(AND(ISBLANK($L186)=TRUE,ISBLANK($M186)=FALSE,$G186=BD!$B$10),"captura origen","")))</f>
        <v/>
      </c>
      <c r="O186" s="97"/>
      <c r="P186" s="98"/>
      <c r="Q186" s="97"/>
      <c r="R186" s="94" t="str">
        <f t="shared" si="5"/>
        <v/>
      </c>
      <c r="S186" s="118"/>
    </row>
    <row r="187" spans="1:19" ht="36" customHeight="1" x14ac:dyDescent="0.2">
      <c r="A187" s="35" t="str">
        <f t="shared" si="4"/>
        <v xml:space="preserve"> </v>
      </c>
      <c r="B187" s="42"/>
      <c r="C187" s="34"/>
      <c r="D187" s="34"/>
      <c r="E187" s="36"/>
      <c r="F187" s="36"/>
      <c r="G187" s="48"/>
      <c r="H187" s="37"/>
      <c r="I187" s="131"/>
      <c r="J187" s="45"/>
      <c r="K187" s="39" t="str">
        <f>IF(AND(ISBLANK($J187)=TRUE,$G187=BD!$B$2),"captura beneficiario",IF(AND(ISBLANK($J187)=TRUE,$G187=BD!$B$8),"Si es más de cinco Indica solo cantidad de beneficiarios",IF(AND(ISBLANK($J187)=TRUE,$G187=BD!$B$9),"Si es más de cinco Indica solo cantidad de beneficiarios",IF(AND(ISBLANK($J187)=TRUE,$G187=BD!$B$10),"Si es más de cinco Indica solo cantidad de beneficiarios",""))))</f>
        <v/>
      </c>
      <c r="L187" s="45"/>
      <c r="M187" s="45"/>
      <c r="N187" s="39" t="str">
        <f>IF(AND(ISBLANK($L187)=TRUE,ISBLANK($M187)=TRUE,$G187=BD!$B$10),"captura origen-destino",IF(AND(ISBLANK($L187)=FALSE,ISBLANK($M187)=TRUE,$G187=BD!$B$10),"Captura destino",IF(AND(ISBLANK($L187)=TRUE,ISBLANK($M187)=FALSE,$G187=BD!$B$10),"captura origen","")))</f>
        <v/>
      </c>
      <c r="O187" s="51"/>
      <c r="P187" s="52"/>
      <c r="Q187" s="51"/>
      <c r="R187" s="39" t="str">
        <f t="shared" si="5"/>
        <v/>
      </c>
      <c r="S187" s="118"/>
    </row>
    <row r="188" spans="1:19" ht="36" customHeight="1" x14ac:dyDescent="0.2">
      <c r="A188" s="89" t="str">
        <f t="shared" si="4"/>
        <v xml:space="preserve"> </v>
      </c>
      <c r="B188" s="90"/>
      <c r="C188" s="91"/>
      <c r="D188" s="91"/>
      <c r="E188" s="92"/>
      <c r="F188" s="92"/>
      <c r="G188" s="93"/>
      <c r="H188" s="95"/>
      <c r="I188" s="130"/>
      <c r="J188" s="96"/>
      <c r="K188" s="94" t="str">
        <f>IF(AND(ISBLANK($J188)=TRUE,$G188=BD!$B$2),"captura beneficiario",IF(AND(ISBLANK($J188)=TRUE,$G188=BD!$B$8),"Si es más de cinco Indica solo cantidad de beneficiarios",IF(AND(ISBLANK($J188)=TRUE,$G188=BD!$B$9),"Si es más de cinco Indica solo cantidad de beneficiarios",IF(AND(ISBLANK($J188)=TRUE,$G188=BD!$B$10),"Si es más de cinco Indica solo cantidad de beneficiarios",""))))</f>
        <v/>
      </c>
      <c r="L188" s="96"/>
      <c r="M188" s="96"/>
      <c r="N188" s="94" t="str">
        <f>IF(AND(ISBLANK($L188)=TRUE,ISBLANK($M188)=TRUE,$G188=BD!$B$10),"captura origen-destino",IF(AND(ISBLANK($L188)=FALSE,ISBLANK($M188)=TRUE,$G188=BD!$B$10),"Captura destino",IF(AND(ISBLANK($L188)=TRUE,ISBLANK($M188)=FALSE,$G188=BD!$B$10),"captura origen","")))</f>
        <v/>
      </c>
      <c r="O188" s="97"/>
      <c r="P188" s="98"/>
      <c r="Q188" s="97"/>
      <c r="R188" s="94" t="str">
        <f t="shared" si="5"/>
        <v/>
      </c>
      <c r="S188" s="118"/>
    </row>
    <row r="189" spans="1:19" ht="36" customHeight="1" x14ac:dyDescent="0.2">
      <c r="A189" s="35" t="str">
        <f t="shared" si="4"/>
        <v xml:space="preserve"> </v>
      </c>
      <c r="B189" s="42"/>
      <c r="C189" s="34"/>
      <c r="D189" s="34"/>
      <c r="E189" s="36"/>
      <c r="F189" s="36"/>
      <c r="G189" s="48"/>
      <c r="H189" s="37"/>
      <c r="I189" s="131"/>
      <c r="J189" s="45"/>
      <c r="K189" s="39" t="str">
        <f>IF(AND(ISBLANK($J189)=TRUE,$G189=BD!$B$2),"captura beneficiario",IF(AND(ISBLANK($J189)=TRUE,$G189=BD!$B$8),"Si es más de cinco Indica solo cantidad de beneficiarios",IF(AND(ISBLANK($J189)=TRUE,$G189=BD!$B$9),"Si es más de cinco Indica solo cantidad de beneficiarios",IF(AND(ISBLANK($J189)=TRUE,$G189=BD!$B$10),"Si es más de cinco Indica solo cantidad de beneficiarios",""))))</f>
        <v/>
      </c>
      <c r="L189" s="45"/>
      <c r="M189" s="45"/>
      <c r="N189" s="39" t="str">
        <f>IF(AND(ISBLANK($L189)=TRUE,ISBLANK($M189)=TRUE,$G189=BD!$B$10),"captura origen-destino",IF(AND(ISBLANK($L189)=FALSE,ISBLANK($M189)=TRUE,$G189=BD!$B$10),"Captura destino",IF(AND(ISBLANK($L189)=TRUE,ISBLANK($M189)=FALSE,$G189=BD!$B$10),"captura origen","")))</f>
        <v/>
      </c>
      <c r="O189" s="51"/>
      <c r="P189" s="52"/>
      <c r="Q189" s="51"/>
      <c r="R189" s="39" t="str">
        <f t="shared" si="5"/>
        <v/>
      </c>
      <c r="S189" s="118"/>
    </row>
    <row r="190" spans="1:19" ht="36" customHeight="1" x14ac:dyDescent="0.2">
      <c r="A190" s="89" t="str">
        <f t="shared" si="4"/>
        <v xml:space="preserve"> </v>
      </c>
      <c r="B190" s="90"/>
      <c r="C190" s="91"/>
      <c r="D190" s="91"/>
      <c r="E190" s="92"/>
      <c r="F190" s="92"/>
      <c r="G190" s="93"/>
      <c r="H190" s="95"/>
      <c r="I190" s="130"/>
      <c r="J190" s="96"/>
      <c r="K190" s="94" t="str">
        <f>IF(AND(ISBLANK($J190)=TRUE,$G190=BD!$B$2),"captura beneficiario",IF(AND(ISBLANK($J190)=TRUE,$G190=BD!$B$8),"Si es más de cinco Indica solo cantidad de beneficiarios",IF(AND(ISBLANK($J190)=TRUE,$G190=BD!$B$9),"Si es más de cinco Indica solo cantidad de beneficiarios",IF(AND(ISBLANK($J190)=TRUE,$G190=BD!$B$10),"Si es más de cinco Indica solo cantidad de beneficiarios",""))))</f>
        <v/>
      </c>
      <c r="L190" s="96"/>
      <c r="M190" s="96"/>
      <c r="N190" s="94" t="str">
        <f>IF(AND(ISBLANK($L190)=TRUE,ISBLANK($M190)=TRUE,$G190=BD!$B$10),"captura origen-destino",IF(AND(ISBLANK($L190)=FALSE,ISBLANK($M190)=TRUE,$G190=BD!$B$10),"Captura destino",IF(AND(ISBLANK($L190)=TRUE,ISBLANK($M190)=FALSE,$G190=BD!$B$10),"captura origen","")))</f>
        <v/>
      </c>
      <c r="O190" s="97"/>
      <c r="P190" s="98"/>
      <c r="Q190" s="97"/>
      <c r="R190" s="94" t="str">
        <f t="shared" si="5"/>
        <v/>
      </c>
      <c r="S190" s="118"/>
    </row>
    <row r="191" spans="1:19" ht="36" customHeight="1" x14ac:dyDescent="0.2">
      <c r="A191" s="35" t="str">
        <f t="shared" si="4"/>
        <v xml:space="preserve"> </v>
      </c>
      <c r="B191" s="42"/>
      <c r="C191" s="34"/>
      <c r="D191" s="34"/>
      <c r="E191" s="36"/>
      <c r="F191" s="36"/>
      <c r="G191" s="48"/>
      <c r="H191" s="37"/>
      <c r="I191" s="131"/>
      <c r="J191" s="45"/>
      <c r="K191" s="39" t="str">
        <f>IF(AND(ISBLANK($J191)=TRUE,$G191=BD!$B$2),"captura beneficiario",IF(AND(ISBLANK($J191)=TRUE,$G191=BD!$B$8),"Si es más de cinco Indica solo cantidad de beneficiarios",IF(AND(ISBLANK($J191)=TRUE,$G191=BD!$B$9),"Si es más de cinco Indica solo cantidad de beneficiarios",IF(AND(ISBLANK($J191)=TRUE,$G191=BD!$B$10),"Si es más de cinco Indica solo cantidad de beneficiarios",""))))</f>
        <v/>
      </c>
      <c r="L191" s="45"/>
      <c r="M191" s="45"/>
      <c r="N191" s="39" t="str">
        <f>IF(AND(ISBLANK($L191)=TRUE,ISBLANK($M191)=TRUE,$G191=BD!$B$10),"captura origen-destino",IF(AND(ISBLANK($L191)=FALSE,ISBLANK($M191)=TRUE,$G191=BD!$B$10),"Captura destino",IF(AND(ISBLANK($L191)=TRUE,ISBLANK($M191)=FALSE,$G191=BD!$B$10),"captura origen","")))</f>
        <v/>
      </c>
      <c r="O191" s="51"/>
      <c r="P191" s="52"/>
      <c r="Q191" s="51"/>
      <c r="R191" s="39" t="str">
        <f t="shared" si="5"/>
        <v/>
      </c>
      <c r="S191" s="118"/>
    </row>
    <row r="192" spans="1:19" ht="36" customHeight="1" x14ac:dyDescent="0.2">
      <c r="A192" s="89" t="str">
        <f t="shared" si="4"/>
        <v xml:space="preserve"> </v>
      </c>
      <c r="B192" s="90"/>
      <c r="C192" s="91"/>
      <c r="D192" s="91"/>
      <c r="E192" s="92"/>
      <c r="F192" s="92"/>
      <c r="G192" s="93"/>
      <c r="H192" s="95"/>
      <c r="I192" s="130"/>
      <c r="J192" s="96"/>
      <c r="K192" s="94" t="str">
        <f>IF(AND(ISBLANK($J192)=TRUE,$G192=BD!$B$2),"captura beneficiario",IF(AND(ISBLANK($J192)=TRUE,$G192=BD!$B$8),"Si es más de cinco Indica solo cantidad de beneficiarios",IF(AND(ISBLANK($J192)=TRUE,$G192=BD!$B$9),"Si es más de cinco Indica solo cantidad de beneficiarios",IF(AND(ISBLANK($J192)=TRUE,$G192=BD!$B$10),"Si es más de cinco Indica solo cantidad de beneficiarios",""))))</f>
        <v/>
      </c>
      <c r="L192" s="96"/>
      <c r="M192" s="96"/>
      <c r="N192" s="94" t="str">
        <f>IF(AND(ISBLANK($L192)=TRUE,ISBLANK($M192)=TRUE,$G192=BD!$B$10),"captura origen-destino",IF(AND(ISBLANK($L192)=FALSE,ISBLANK($M192)=TRUE,$G192=BD!$B$10),"Captura destino",IF(AND(ISBLANK($L192)=TRUE,ISBLANK($M192)=FALSE,$G192=BD!$B$10),"captura origen","")))</f>
        <v/>
      </c>
      <c r="O192" s="97"/>
      <c r="P192" s="98"/>
      <c r="Q192" s="97"/>
      <c r="R192" s="94" t="str">
        <f t="shared" si="5"/>
        <v/>
      </c>
      <c r="S192" s="118"/>
    </row>
    <row r="193" spans="1:19" ht="36" customHeight="1" x14ac:dyDescent="0.2">
      <c r="A193" s="35" t="str">
        <f t="shared" si="4"/>
        <v xml:space="preserve"> </v>
      </c>
      <c r="B193" s="42"/>
      <c r="C193" s="34"/>
      <c r="D193" s="34"/>
      <c r="E193" s="36"/>
      <c r="F193" s="36"/>
      <c r="G193" s="48"/>
      <c r="H193" s="37"/>
      <c r="I193" s="131"/>
      <c r="J193" s="45"/>
      <c r="K193" s="39" t="str">
        <f>IF(AND(ISBLANK($J193)=TRUE,$G193=BD!$B$2),"captura beneficiario",IF(AND(ISBLANK($J193)=TRUE,$G193=BD!$B$8),"Si es más de cinco Indica solo cantidad de beneficiarios",IF(AND(ISBLANK($J193)=TRUE,$G193=BD!$B$9),"Si es más de cinco Indica solo cantidad de beneficiarios",IF(AND(ISBLANK($J193)=TRUE,$G193=BD!$B$10),"Si es más de cinco Indica solo cantidad de beneficiarios",""))))</f>
        <v/>
      </c>
      <c r="L193" s="45"/>
      <c r="M193" s="45"/>
      <c r="N193" s="39" t="str">
        <f>IF(AND(ISBLANK($L193)=TRUE,ISBLANK($M193)=TRUE,$G193=BD!$B$10),"captura origen-destino",IF(AND(ISBLANK($L193)=FALSE,ISBLANK($M193)=TRUE,$G193=BD!$B$10),"Captura destino",IF(AND(ISBLANK($L193)=TRUE,ISBLANK($M193)=FALSE,$G193=BD!$B$10),"captura origen","")))</f>
        <v/>
      </c>
      <c r="O193" s="51"/>
      <c r="P193" s="52"/>
      <c r="Q193" s="51"/>
      <c r="R193" s="39" t="str">
        <f t="shared" si="5"/>
        <v/>
      </c>
      <c r="S193" s="118"/>
    </row>
    <row r="194" spans="1:19" ht="36" customHeight="1" x14ac:dyDescent="0.2">
      <c r="A194" s="89" t="str">
        <f t="shared" si="4"/>
        <v xml:space="preserve"> </v>
      </c>
      <c r="B194" s="90"/>
      <c r="C194" s="91"/>
      <c r="D194" s="91"/>
      <c r="E194" s="92"/>
      <c r="F194" s="92"/>
      <c r="G194" s="93"/>
      <c r="H194" s="95"/>
      <c r="I194" s="130"/>
      <c r="J194" s="96"/>
      <c r="K194" s="94" t="str">
        <f>IF(AND(ISBLANK($J194)=TRUE,$G194=BD!$B$2),"captura beneficiario",IF(AND(ISBLANK($J194)=TRUE,$G194=BD!$B$8),"Si es más de cinco Indica solo cantidad de beneficiarios",IF(AND(ISBLANK($J194)=TRUE,$G194=BD!$B$9),"Si es más de cinco Indica solo cantidad de beneficiarios",IF(AND(ISBLANK($J194)=TRUE,$G194=BD!$B$10),"Si es más de cinco Indica solo cantidad de beneficiarios",""))))</f>
        <v/>
      </c>
      <c r="L194" s="96"/>
      <c r="M194" s="96"/>
      <c r="N194" s="94" t="str">
        <f>IF(AND(ISBLANK($L194)=TRUE,ISBLANK($M194)=TRUE,$G194=BD!$B$10),"captura origen-destino",IF(AND(ISBLANK($L194)=FALSE,ISBLANK($M194)=TRUE,$G194=BD!$B$10),"Captura destino",IF(AND(ISBLANK($L194)=TRUE,ISBLANK($M194)=FALSE,$G194=BD!$B$10),"captura origen","")))</f>
        <v/>
      </c>
      <c r="O194" s="97"/>
      <c r="P194" s="98"/>
      <c r="Q194" s="97"/>
      <c r="R194" s="94" t="str">
        <f t="shared" si="5"/>
        <v/>
      </c>
      <c r="S194" s="118"/>
    </row>
    <row r="195" spans="1:19" ht="36" customHeight="1" x14ac:dyDescent="0.2">
      <c r="A195" s="35" t="str">
        <f t="shared" si="4"/>
        <v xml:space="preserve"> </v>
      </c>
      <c r="B195" s="42"/>
      <c r="C195" s="34"/>
      <c r="D195" s="34"/>
      <c r="E195" s="36"/>
      <c r="F195" s="36"/>
      <c r="G195" s="48"/>
      <c r="H195" s="37"/>
      <c r="I195" s="131"/>
      <c r="J195" s="45"/>
      <c r="K195" s="39" t="str">
        <f>IF(AND(ISBLANK($J195)=TRUE,$G195=BD!$B$2),"captura beneficiario",IF(AND(ISBLANK($J195)=TRUE,$G195=BD!$B$8),"Si es más de cinco Indica solo cantidad de beneficiarios",IF(AND(ISBLANK($J195)=TRUE,$G195=BD!$B$9),"Si es más de cinco Indica solo cantidad de beneficiarios",IF(AND(ISBLANK($J195)=TRUE,$G195=BD!$B$10),"Si es más de cinco Indica solo cantidad de beneficiarios",""))))</f>
        <v/>
      </c>
      <c r="L195" s="45"/>
      <c r="M195" s="45"/>
      <c r="N195" s="39" t="str">
        <f>IF(AND(ISBLANK($L195)=TRUE,ISBLANK($M195)=TRUE,$G195=BD!$B$10),"captura origen-destino",IF(AND(ISBLANK($L195)=FALSE,ISBLANK($M195)=TRUE,$G195=BD!$B$10),"Captura destino",IF(AND(ISBLANK($L195)=TRUE,ISBLANK($M195)=FALSE,$G195=BD!$B$10),"captura origen","")))</f>
        <v/>
      </c>
      <c r="O195" s="51"/>
      <c r="P195" s="52"/>
      <c r="Q195" s="51"/>
      <c r="R195" s="39" t="str">
        <f t="shared" si="5"/>
        <v/>
      </c>
      <c r="S195" s="118"/>
    </row>
    <row r="196" spans="1:19" ht="36" customHeight="1" x14ac:dyDescent="0.2">
      <c r="A196" s="89" t="str">
        <f t="shared" ref="A196:A259" si="6">IF(H196=0," ",A195+1)</f>
        <v xml:space="preserve"> </v>
      </c>
      <c r="B196" s="90"/>
      <c r="C196" s="91"/>
      <c r="D196" s="91"/>
      <c r="E196" s="92"/>
      <c r="F196" s="92"/>
      <c r="G196" s="93"/>
      <c r="H196" s="95"/>
      <c r="I196" s="130"/>
      <c r="J196" s="96"/>
      <c r="K196" s="94" t="str">
        <f>IF(AND(ISBLANK($J196)=TRUE,$G196=BD!$B$2),"captura beneficiario",IF(AND(ISBLANK($J196)=TRUE,$G196=BD!$B$8),"Si es más de cinco Indica solo cantidad de beneficiarios",IF(AND(ISBLANK($J196)=TRUE,$G196=BD!$B$9),"Si es más de cinco Indica solo cantidad de beneficiarios",IF(AND(ISBLANK($J196)=TRUE,$G196=BD!$B$10),"Si es más de cinco Indica solo cantidad de beneficiarios",""))))</f>
        <v/>
      </c>
      <c r="L196" s="96"/>
      <c r="M196" s="96"/>
      <c r="N196" s="94" t="str">
        <f>IF(AND(ISBLANK($L196)=TRUE,ISBLANK($M196)=TRUE,$G196=BD!$B$10),"captura origen-destino",IF(AND(ISBLANK($L196)=FALSE,ISBLANK($M196)=TRUE,$G196=BD!$B$10),"Captura destino",IF(AND(ISBLANK($L196)=TRUE,ISBLANK($M196)=FALSE,$G196=BD!$B$10),"captura origen","")))</f>
        <v/>
      </c>
      <c r="O196" s="97"/>
      <c r="P196" s="98"/>
      <c r="Q196" s="97"/>
      <c r="R196" s="94" t="str">
        <f t="shared" ref="R196:R259" si="7">IF(AND(ISBLANK($P196)=TRUE,ISBLANK($Q196),$O196=""),"",IF(AND(ISBLANK($P196)=TRUE,ISBLANK($Q196),$O196="No corresponde a ningún evento"),"",IF(AND(ISBLANK($P196)=FALSE,ISBLANK($Q196)=TRUE,$O196&lt;&gt;"No corresponde a ningún evento"),"Indica Lugar",IF(AND(ISBLANK($P196)=TRUE,ISBLANK($Q196)=TRUE,$O196&lt;&gt;"No corresponde a ningún evento"),"Indica la Fecha del evento",IF(AND(ISBLANK($P196)=TRUE,ISBLANK($Q196)=FALSE,$O196&lt;&gt;"No corresponde a ningún evento"),"Indica la Fecha del evento","")))))</f>
        <v/>
      </c>
      <c r="S196" s="118"/>
    </row>
    <row r="197" spans="1:19" ht="36" customHeight="1" x14ac:dyDescent="0.2">
      <c r="A197" s="35" t="str">
        <f t="shared" si="6"/>
        <v xml:space="preserve"> </v>
      </c>
      <c r="B197" s="42"/>
      <c r="C197" s="34"/>
      <c r="D197" s="34"/>
      <c r="E197" s="36"/>
      <c r="F197" s="36"/>
      <c r="G197" s="48"/>
      <c r="H197" s="37"/>
      <c r="I197" s="131"/>
      <c r="J197" s="45"/>
      <c r="K197" s="39" t="str">
        <f>IF(AND(ISBLANK($J197)=TRUE,$G197=BD!$B$2),"captura beneficiario",IF(AND(ISBLANK($J197)=TRUE,$G197=BD!$B$8),"Si es más de cinco Indica solo cantidad de beneficiarios",IF(AND(ISBLANK($J197)=TRUE,$G197=BD!$B$9),"Si es más de cinco Indica solo cantidad de beneficiarios",IF(AND(ISBLANK($J197)=TRUE,$G197=BD!$B$10),"Si es más de cinco Indica solo cantidad de beneficiarios",""))))</f>
        <v/>
      </c>
      <c r="L197" s="45"/>
      <c r="M197" s="45"/>
      <c r="N197" s="39" t="str">
        <f>IF(AND(ISBLANK($L197)=TRUE,ISBLANK($M197)=TRUE,$G197=BD!$B$10),"captura origen-destino",IF(AND(ISBLANK($L197)=FALSE,ISBLANK($M197)=TRUE,$G197=BD!$B$10),"Captura destino",IF(AND(ISBLANK($L197)=TRUE,ISBLANK($M197)=FALSE,$G197=BD!$B$10),"captura origen","")))</f>
        <v/>
      </c>
      <c r="O197" s="51"/>
      <c r="P197" s="52"/>
      <c r="Q197" s="51"/>
      <c r="R197" s="39" t="str">
        <f t="shared" si="7"/>
        <v/>
      </c>
      <c r="S197" s="118"/>
    </row>
    <row r="198" spans="1:19" ht="36" customHeight="1" x14ac:dyDescent="0.2">
      <c r="A198" s="89" t="str">
        <f t="shared" si="6"/>
        <v xml:space="preserve"> </v>
      </c>
      <c r="B198" s="90"/>
      <c r="C198" s="91"/>
      <c r="D198" s="91"/>
      <c r="E198" s="92"/>
      <c r="F198" s="92"/>
      <c r="G198" s="93"/>
      <c r="H198" s="95"/>
      <c r="I198" s="130"/>
      <c r="J198" s="96"/>
      <c r="K198" s="94" t="str">
        <f>IF(AND(ISBLANK($J198)=TRUE,$G198=BD!$B$2),"captura beneficiario",IF(AND(ISBLANK($J198)=TRUE,$G198=BD!$B$8),"Si es más de cinco Indica solo cantidad de beneficiarios",IF(AND(ISBLANK($J198)=TRUE,$G198=BD!$B$9),"Si es más de cinco Indica solo cantidad de beneficiarios",IF(AND(ISBLANK($J198)=TRUE,$G198=BD!$B$10),"Si es más de cinco Indica solo cantidad de beneficiarios",""))))</f>
        <v/>
      </c>
      <c r="L198" s="96"/>
      <c r="M198" s="96"/>
      <c r="N198" s="94" t="str">
        <f>IF(AND(ISBLANK($L198)=TRUE,ISBLANK($M198)=TRUE,$G198=BD!$B$10),"captura origen-destino",IF(AND(ISBLANK($L198)=FALSE,ISBLANK($M198)=TRUE,$G198=BD!$B$10),"Captura destino",IF(AND(ISBLANK($L198)=TRUE,ISBLANK($M198)=FALSE,$G198=BD!$B$10),"captura origen","")))</f>
        <v/>
      </c>
      <c r="O198" s="97"/>
      <c r="P198" s="98"/>
      <c r="Q198" s="97"/>
      <c r="R198" s="94" t="str">
        <f t="shared" si="7"/>
        <v/>
      </c>
      <c r="S198" s="118"/>
    </row>
    <row r="199" spans="1:19" ht="36" customHeight="1" x14ac:dyDescent="0.2">
      <c r="A199" s="35" t="str">
        <f t="shared" si="6"/>
        <v xml:space="preserve"> </v>
      </c>
      <c r="B199" s="42"/>
      <c r="C199" s="34"/>
      <c r="D199" s="34"/>
      <c r="E199" s="36"/>
      <c r="F199" s="36"/>
      <c r="G199" s="48"/>
      <c r="H199" s="37"/>
      <c r="I199" s="131"/>
      <c r="J199" s="45"/>
      <c r="K199" s="39" t="str">
        <f>IF(AND(ISBLANK($J199)=TRUE,$G199=BD!$B$2),"captura beneficiario",IF(AND(ISBLANK($J199)=TRUE,$G199=BD!$B$8),"Si es más de cinco Indica solo cantidad de beneficiarios",IF(AND(ISBLANK($J199)=TRUE,$G199=BD!$B$9),"Si es más de cinco Indica solo cantidad de beneficiarios",IF(AND(ISBLANK($J199)=TRUE,$G199=BD!$B$10),"Si es más de cinco Indica solo cantidad de beneficiarios",""))))</f>
        <v/>
      </c>
      <c r="L199" s="45"/>
      <c r="M199" s="45"/>
      <c r="N199" s="39" t="str">
        <f>IF(AND(ISBLANK($L199)=TRUE,ISBLANK($M199)=TRUE,$G199=BD!$B$10),"captura origen-destino",IF(AND(ISBLANK($L199)=FALSE,ISBLANK($M199)=TRUE,$G199=BD!$B$10),"Captura destino",IF(AND(ISBLANK($L199)=TRUE,ISBLANK($M199)=FALSE,$G199=BD!$B$10),"captura origen","")))</f>
        <v/>
      </c>
      <c r="O199" s="51"/>
      <c r="P199" s="52"/>
      <c r="Q199" s="51"/>
      <c r="R199" s="39" t="str">
        <f t="shared" si="7"/>
        <v/>
      </c>
      <c r="S199" s="118"/>
    </row>
    <row r="200" spans="1:19" ht="36" customHeight="1" x14ac:dyDescent="0.2">
      <c r="A200" s="89" t="str">
        <f t="shared" si="6"/>
        <v xml:space="preserve"> </v>
      </c>
      <c r="B200" s="90"/>
      <c r="C200" s="91"/>
      <c r="D200" s="91"/>
      <c r="E200" s="92"/>
      <c r="F200" s="92"/>
      <c r="G200" s="93"/>
      <c r="H200" s="95"/>
      <c r="I200" s="130"/>
      <c r="J200" s="96"/>
      <c r="K200" s="94" t="str">
        <f>IF(AND(ISBLANK($J200)=TRUE,$G200=BD!$B$2),"captura beneficiario",IF(AND(ISBLANK($J200)=TRUE,$G200=BD!$B$8),"Si es más de cinco Indica solo cantidad de beneficiarios",IF(AND(ISBLANK($J200)=TRUE,$G200=BD!$B$9),"Si es más de cinco Indica solo cantidad de beneficiarios",IF(AND(ISBLANK($J200)=TRUE,$G200=BD!$B$10),"Si es más de cinco Indica solo cantidad de beneficiarios",""))))</f>
        <v/>
      </c>
      <c r="L200" s="96"/>
      <c r="M200" s="96"/>
      <c r="N200" s="94" t="str">
        <f>IF(AND(ISBLANK($L200)=TRUE,ISBLANK($M200)=TRUE,$G200=BD!$B$10),"captura origen-destino",IF(AND(ISBLANK($L200)=FALSE,ISBLANK($M200)=TRUE,$G200=BD!$B$10),"Captura destino",IF(AND(ISBLANK($L200)=TRUE,ISBLANK($M200)=FALSE,$G200=BD!$B$10),"captura origen","")))</f>
        <v/>
      </c>
      <c r="O200" s="97"/>
      <c r="P200" s="98"/>
      <c r="Q200" s="97"/>
      <c r="R200" s="94" t="str">
        <f t="shared" si="7"/>
        <v/>
      </c>
      <c r="S200" s="118"/>
    </row>
    <row r="201" spans="1:19" ht="36" customHeight="1" x14ac:dyDescent="0.2">
      <c r="A201" s="35" t="str">
        <f t="shared" si="6"/>
        <v xml:space="preserve"> </v>
      </c>
      <c r="B201" s="42"/>
      <c r="C201" s="34"/>
      <c r="D201" s="34"/>
      <c r="E201" s="36"/>
      <c r="F201" s="36"/>
      <c r="G201" s="48"/>
      <c r="H201" s="37"/>
      <c r="I201" s="131"/>
      <c r="J201" s="45"/>
      <c r="K201" s="39" t="str">
        <f>IF(AND(ISBLANK($J201)=TRUE,$G201=BD!$B$2),"captura beneficiario",IF(AND(ISBLANK($J201)=TRUE,$G201=BD!$B$8),"Si es más de cinco Indica solo cantidad de beneficiarios",IF(AND(ISBLANK($J201)=TRUE,$G201=BD!$B$9),"Si es más de cinco Indica solo cantidad de beneficiarios",IF(AND(ISBLANK($J201)=TRUE,$G201=BD!$B$10),"Si es más de cinco Indica solo cantidad de beneficiarios",""))))</f>
        <v/>
      </c>
      <c r="L201" s="45"/>
      <c r="M201" s="45"/>
      <c r="N201" s="39" t="str">
        <f>IF(AND(ISBLANK($L201)=TRUE,ISBLANK($M201)=TRUE,$G201=BD!$B$10),"captura origen-destino",IF(AND(ISBLANK($L201)=FALSE,ISBLANK($M201)=TRUE,$G201=BD!$B$10),"Captura destino",IF(AND(ISBLANK($L201)=TRUE,ISBLANK($M201)=FALSE,$G201=BD!$B$10),"captura origen","")))</f>
        <v/>
      </c>
      <c r="O201" s="51"/>
      <c r="P201" s="52"/>
      <c r="Q201" s="51"/>
      <c r="R201" s="39" t="str">
        <f t="shared" si="7"/>
        <v/>
      </c>
      <c r="S201" s="118"/>
    </row>
    <row r="202" spans="1:19" ht="36" customHeight="1" x14ac:dyDescent="0.2">
      <c r="A202" s="89" t="str">
        <f t="shared" si="6"/>
        <v xml:space="preserve"> </v>
      </c>
      <c r="B202" s="90"/>
      <c r="C202" s="91"/>
      <c r="D202" s="91"/>
      <c r="E202" s="92"/>
      <c r="F202" s="92"/>
      <c r="G202" s="93"/>
      <c r="H202" s="95"/>
      <c r="I202" s="130"/>
      <c r="J202" s="96"/>
      <c r="K202" s="94" t="str">
        <f>IF(AND(ISBLANK($J202)=TRUE,$G202=BD!$B$2),"captura beneficiario",IF(AND(ISBLANK($J202)=TRUE,$G202=BD!$B$8),"Si es más de cinco Indica solo cantidad de beneficiarios",IF(AND(ISBLANK($J202)=TRUE,$G202=BD!$B$9),"Si es más de cinco Indica solo cantidad de beneficiarios",IF(AND(ISBLANK($J202)=TRUE,$G202=BD!$B$10),"Si es más de cinco Indica solo cantidad de beneficiarios",""))))</f>
        <v/>
      </c>
      <c r="L202" s="96"/>
      <c r="M202" s="96"/>
      <c r="N202" s="94" t="str">
        <f>IF(AND(ISBLANK($L202)=TRUE,ISBLANK($M202)=TRUE,$G202=BD!$B$10),"captura origen-destino",IF(AND(ISBLANK($L202)=FALSE,ISBLANK($M202)=TRUE,$G202=BD!$B$10),"Captura destino",IF(AND(ISBLANK($L202)=TRUE,ISBLANK($M202)=FALSE,$G202=BD!$B$10),"captura origen","")))</f>
        <v/>
      </c>
      <c r="O202" s="97"/>
      <c r="P202" s="98"/>
      <c r="Q202" s="97"/>
      <c r="R202" s="94" t="str">
        <f t="shared" si="7"/>
        <v/>
      </c>
      <c r="S202" s="118"/>
    </row>
    <row r="203" spans="1:19" ht="36" customHeight="1" x14ac:dyDescent="0.2">
      <c r="A203" s="35" t="str">
        <f t="shared" si="6"/>
        <v xml:space="preserve"> </v>
      </c>
      <c r="B203" s="42"/>
      <c r="C203" s="34"/>
      <c r="D203" s="34"/>
      <c r="E203" s="36"/>
      <c r="F203" s="36"/>
      <c r="G203" s="48"/>
      <c r="H203" s="37"/>
      <c r="I203" s="131"/>
      <c r="J203" s="45"/>
      <c r="K203" s="39" t="str">
        <f>IF(AND(ISBLANK($J203)=TRUE,$G203=BD!$B$2),"captura beneficiario",IF(AND(ISBLANK($J203)=TRUE,$G203=BD!$B$8),"Si es más de cinco Indica solo cantidad de beneficiarios",IF(AND(ISBLANK($J203)=TRUE,$G203=BD!$B$9),"Si es más de cinco Indica solo cantidad de beneficiarios",IF(AND(ISBLANK($J203)=TRUE,$G203=BD!$B$10),"Si es más de cinco Indica solo cantidad de beneficiarios",""))))</f>
        <v/>
      </c>
      <c r="L203" s="45"/>
      <c r="M203" s="45"/>
      <c r="N203" s="39" t="str">
        <f>IF(AND(ISBLANK($L203)=TRUE,ISBLANK($M203)=TRUE,$G203=BD!$B$10),"captura origen-destino",IF(AND(ISBLANK($L203)=FALSE,ISBLANK($M203)=TRUE,$G203=BD!$B$10),"Captura destino",IF(AND(ISBLANK($L203)=TRUE,ISBLANK($M203)=FALSE,$G203=BD!$B$10),"captura origen","")))</f>
        <v/>
      </c>
      <c r="O203" s="51"/>
      <c r="P203" s="52"/>
      <c r="Q203" s="51"/>
      <c r="R203" s="39" t="str">
        <f t="shared" si="7"/>
        <v/>
      </c>
      <c r="S203" s="118"/>
    </row>
    <row r="204" spans="1:19" ht="36" customHeight="1" x14ac:dyDescent="0.2">
      <c r="A204" s="89" t="str">
        <f t="shared" si="6"/>
        <v xml:space="preserve"> </v>
      </c>
      <c r="B204" s="90"/>
      <c r="C204" s="91"/>
      <c r="D204" s="91"/>
      <c r="E204" s="92"/>
      <c r="F204" s="92"/>
      <c r="G204" s="93"/>
      <c r="H204" s="95"/>
      <c r="I204" s="130"/>
      <c r="J204" s="96"/>
      <c r="K204" s="94" t="str">
        <f>IF(AND(ISBLANK($J204)=TRUE,$G204=BD!$B$2),"captura beneficiario",IF(AND(ISBLANK($J204)=TRUE,$G204=BD!$B$8),"Si es más de cinco Indica solo cantidad de beneficiarios",IF(AND(ISBLANK($J204)=TRUE,$G204=BD!$B$9),"Si es más de cinco Indica solo cantidad de beneficiarios",IF(AND(ISBLANK($J204)=TRUE,$G204=BD!$B$10),"Si es más de cinco Indica solo cantidad de beneficiarios",""))))</f>
        <v/>
      </c>
      <c r="L204" s="96"/>
      <c r="M204" s="96"/>
      <c r="N204" s="94" t="str">
        <f>IF(AND(ISBLANK($L204)=TRUE,ISBLANK($M204)=TRUE,$G204=BD!$B$10),"captura origen-destino",IF(AND(ISBLANK($L204)=FALSE,ISBLANK($M204)=TRUE,$G204=BD!$B$10),"Captura destino",IF(AND(ISBLANK($L204)=TRUE,ISBLANK($M204)=FALSE,$G204=BD!$B$10),"captura origen","")))</f>
        <v/>
      </c>
      <c r="O204" s="97"/>
      <c r="P204" s="98"/>
      <c r="Q204" s="97"/>
      <c r="R204" s="94" t="str">
        <f t="shared" si="7"/>
        <v/>
      </c>
      <c r="S204" s="118"/>
    </row>
    <row r="205" spans="1:19" ht="36" customHeight="1" x14ac:dyDescent="0.2">
      <c r="A205" s="35" t="str">
        <f t="shared" si="6"/>
        <v xml:space="preserve"> </v>
      </c>
      <c r="B205" s="42"/>
      <c r="C205" s="34"/>
      <c r="D205" s="34"/>
      <c r="E205" s="36"/>
      <c r="F205" s="36"/>
      <c r="G205" s="48"/>
      <c r="H205" s="37"/>
      <c r="I205" s="131"/>
      <c r="J205" s="45"/>
      <c r="K205" s="39" t="str">
        <f>IF(AND(ISBLANK($J205)=TRUE,$G205=BD!$B$2),"captura beneficiario",IF(AND(ISBLANK($J205)=TRUE,$G205=BD!$B$8),"Si es más de cinco Indica solo cantidad de beneficiarios",IF(AND(ISBLANK($J205)=TRUE,$G205=BD!$B$9),"Si es más de cinco Indica solo cantidad de beneficiarios",IF(AND(ISBLANK($J205)=TRUE,$G205=BD!$B$10),"Si es más de cinco Indica solo cantidad de beneficiarios",""))))</f>
        <v/>
      </c>
      <c r="L205" s="45"/>
      <c r="M205" s="45"/>
      <c r="N205" s="39" t="str">
        <f>IF(AND(ISBLANK($L205)=TRUE,ISBLANK($M205)=TRUE,$G205=BD!$B$10),"captura origen-destino",IF(AND(ISBLANK($L205)=FALSE,ISBLANK($M205)=TRUE,$G205=BD!$B$10),"Captura destino",IF(AND(ISBLANK($L205)=TRUE,ISBLANK($M205)=FALSE,$G205=BD!$B$10),"captura origen","")))</f>
        <v/>
      </c>
      <c r="O205" s="51"/>
      <c r="P205" s="52"/>
      <c r="Q205" s="51"/>
      <c r="R205" s="39" t="str">
        <f t="shared" si="7"/>
        <v/>
      </c>
      <c r="S205" s="118"/>
    </row>
    <row r="206" spans="1:19" ht="36" customHeight="1" x14ac:dyDescent="0.2">
      <c r="A206" s="89" t="str">
        <f t="shared" si="6"/>
        <v xml:space="preserve"> </v>
      </c>
      <c r="B206" s="90"/>
      <c r="C206" s="91"/>
      <c r="D206" s="91"/>
      <c r="E206" s="92"/>
      <c r="F206" s="92"/>
      <c r="G206" s="93"/>
      <c r="H206" s="95"/>
      <c r="I206" s="130"/>
      <c r="J206" s="96"/>
      <c r="K206" s="94" t="str">
        <f>IF(AND(ISBLANK($J206)=TRUE,$G206=BD!$B$2),"captura beneficiario",IF(AND(ISBLANK($J206)=TRUE,$G206=BD!$B$8),"Si es más de cinco Indica solo cantidad de beneficiarios",IF(AND(ISBLANK($J206)=TRUE,$G206=BD!$B$9),"Si es más de cinco Indica solo cantidad de beneficiarios",IF(AND(ISBLANK($J206)=TRUE,$G206=BD!$B$10),"Si es más de cinco Indica solo cantidad de beneficiarios",""))))</f>
        <v/>
      </c>
      <c r="L206" s="96"/>
      <c r="M206" s="96"/>
      <c r="N206" s="94" t="str">
        <f>IF(AND(ISBLANK($L206)=TRUE,ISBLANK($M206)=TRUE,$G206=BD!$B$10),"captura origen-destino",IF(AND(ISBLANK($L206)=FALSE,ISBLANK($M206)=TRUE,$G206=BD!$B$10),"Captura destino",IF(AND(ISBLANK($L206)=TRUE,ISBLANK($M206)=FALSE,$G206=BD!$B$10),"captura origen","")))</f>
        <v/>
      </c>
      <c r="O206" s="97"/>
      <c r="P206" s="98"/>
      <c r="Q206" s="97"/>
      <c r="R206" s="94" t="str">
        <f t="shared" si="7"/>
        <v/>
      </c>
      <c r="S206" s="118"/>
    </row>
    <row r="207" spans="1:19" ht="36" customHeight="1" x14ac:dyDescent="0.2">
      <c r="A207" s="35" t="str">
        <f t="shared" si="6"/>
        <v xml:space="preserve"> </v>
      </c>
      <c r="B207" s="42"/>
      <c r="C207" s="34"/>
      <c r="D207" s="34"/>
      <c r="E207" s="36"/>
      <c r="F207" s="36"/>
      <c r="G207" s="48"/>
      <c r="H207" s="37"/>
      <c r="I207" s="131"/>
      <c r="J207" s="45"/>
      <c r="K207" s="39" t="str">
        <f>IF(AND(ISBLANK($J207)=TRUE,$G207=BD!$B$2),"captura beneficiario",IF(AND(ISBLANK($J207)=TRUE,$G207=BD!$B$8),"Si es más de cinco Indica solo cantidad de beneficiarios",IF(AND(ISBLANK($J207)=TRUE,$G207=BD!$B$9),"Si es más de cinco Indica solo cantidad de beneficiarios",IF(AND(ISBLANK($J207)=TRUE,$G207=BD!$B$10),"Si es más de cinco Indica solo cantidad de beneficiarios",""))))</f>
        <v/>
      </c>
      <c r="L207" s="45"/>
      <c r="M207" s="45"/>
      <c r="N207" s="39" t="str">
        <f>IF(AND(ISBLANK($L207)=TRUE,ISBLANK($M207)=TRUE,$G207=BD!$B$10),"captura origen-destino",IF(AND(ISBLANK($L207)=FALSE,ISBLANK($M207)=TRUE,$G207=BD!$B$10),"Captura destino",IF(AND(ISBLANK($L207)=TRUE,ISBLANK($M207)=FALSE,$G207=BD!$B$10),"captura origen","")))</f>
        <v/>
      </c>
      <c r="O207" s="51"/>
      <c r="P207" s="52"/>
      <c r="Q207" s="51"/>
      <c r="R207" s="39" t="str">
        <f t="shared" si="7"/>
        <v/>
      </c>
      <c r="S207" s="118"/>
    </row>
    <row r="208" spans="1:19" ht="36" customHeight="1" x14ac:dyDescent="0.2">
      <c r="A208" s="89" t="str">
        <f t="shared" si="6"/>
        <v xml:space="preserve"> </v>
      </c>
      <c r="B208" s="90"/>
      <c r="C208" s="91"/>
      <c r="D208" s="91"/>
      <c r="E208" s="92"/>
      <c r="F208" s="92"/>
      <c r="G208" s="93"/>
      <c r="H208" s="95"/>
      <c r="I208" s="130"/>
      <c r="J208" s="96"/>
      <c r="K208" s="94" t="str">
        <f>IF(AND(ISBLANK($J208)=TRUE,$G208=BD!$B$2),"captura beneficiario",IF(AND(ISBLANK($J208)=TRUE,$G208=BD!$B$8),"Si es más de cinco Indica solo cantidad de beneficiarios",IF(AND(ISBLANK($J208)=TRUE,$G208=BD!$B$9),"Si es más de cinco Indica solo cantidad de beneficiarios",IF(AND(ISBLANK($J208)=TRUE,$G208=BD!$B$10),"Si es más de cinco Indica solo cantidad de beneficiarios",""))))</f>
        <v/>
      </c>
      <c r="L208" s="96"/>
      <c r="M208" s="96"/>
      <c r="N208" s="94" t="str">
        <f>IF(AND(ISBLANK($L208)=TRUE,ISBLANK($M208)=TRUE,$G208=BD!$B$10),"captura origen-destino",IF(AND(ISBLANK($L208)=FALSE,ISBLANK($M208)=TRUE,$G208=BD!$B$10),"Captura destino",IF(AND(ISBLANK($L208)=TRUE,ISBLANK($M208)=FALSE,$G208=BD!$B$10),"captura origen","")))</f>
        <v/>
      </c>
      <c r="O208" s="97"/>
      <c r="P208" s="98"/>
      <c r="Q208" s="97"/>
      <c r="R208" s="94" t="str">
        <f t="shared" si="7"/>
        <v/>
      </c>
      <c r="S208" s="118"/>
    </row>
    <row r="209" spans="1:19" ht="36" customHeight="1" x14ac:dyDescent="0.2">
      <c r="A209" s="35" t="str">
        <f t="shared" si="6"/>
        <v xml:space="preserve"> </v>
      </c>
      <c r="B209" s="42"/>
      <c r="C209" s="34"/>
      <c r="D209" s="34"/>
      <c r="E209" s="36"/>
      <c r="F209" s="36"/>
      <c r="G209" s="48"/>
      <c r="H209" s="37"/>
      <c r="I209" s="131"/>
      <c r="J209" s="45"/>
      <c r="K209" s="39" t="str">
        <f>IF(AND(ISBLANK($J209)=TRUE,$G209=BD!$B$2),"captura beneficiario",IF(AND(ISBLANK($J209)=TRUE,$G209=BD!$B$8),"Si es más de cinco Indica solo cantidad de beneficiarios",IF(AND(ISBLANK($J209)=TRUE,$G209=BD!$B$9),"Si es más de cinco Indica solo cantidad de beneficiarios",IF(AND(ISBLANK($J209)=TRUE,$G209=BD!$B$10),"Si es más de cinco Indica solo cantidad de beneficiarios",""))))</f>
        <v/>
      </c>
      <c r="L209" s="45"/>
      <c r="M209" s="45"/>
      <c r="N209" s="39" t="str">
        <f>IF(AND(ISBLANK($L209)=TRUE,ISBLANK($M209)=TRUE,$G209=BD!$B$10),"captura origen-destino",IF(AND(ISBLANK($L209)=FALSE,ISBLANK($M209)=TRUE,$G209=BD!$B$10),"Captura destino",IF(AND(ISBLANK($L209)=TRUE,ISBLANK($M209)=FALSE,$G209=BD!$B$10),"captura origen","")))</f>
        <v/>
      </c>
      <c r="O209" s="51"/>
      <c r="P209" s="52"/>
      <c r="Q209" s="51"/>
      <c r="R209" s="39" t="str">
        <f t="shared" si="7"/>
        <v/>
      </c>
      <c r="S209" s="118"/>
    </row>
    <row r="210" spans="1:19" ht="36" customHeight="1" x14ac:dyDescent="0.2">
      <c r="A210" s="89" t="str">
        <f t="shared" si="6"/>
        <v xml:space="preserve"> </v>
      </c>
      <c r="B210" s="90"/>
      <c r="C210" s="91"/>
      <c r="D210" s="91"/>
      <c r="E210" s="92"/>
      <c r="F210" s="92"/>
      <c r="G210" s="93"/>
      <c r="H210" s="95"/>
      <c r="I210" s="130"/>
      <c r="J210" s="96"/>
      <c r="K210" s="94" t="str">
        <f>IF(AND(ISBLANK($J210)=TRUE,$G210=BD!$B$2),"captura beneficiario",IF(AND(ISBLANK($J210)=TRUE,$G210=BD!$B$8),"Si es más de cinco Indica solo cantidad de beneficiarios",IF(AND(ISBLANK($J210)=TRUE,$G210=BD!$B$9),"Si es más de cinco Indica solo cantidad de beneficiarios",IF(AND(ISBLANK($J210)=TRUE,$G210=BD!$B$10),"Si es más de cinco Indica solo cantidad de beneficiarios",""))))</f>
        <v/>
      </c>
      <c r="L210" s="96"/>
      <c r="M210" s="96"/>
      <c r="N210" s="94" t="str">
        <f>IF(AND(ISBLANK($L210)=TRUE,ISBLANK($M210)=TRUE,$G210=BD!$B$10),"captura origen-destino",IF(AND(ISBLANK($L210)=FALSE,ISBLANK($M210)=TRUE,$G210=BD!$B$10),"Captura destino",IF(AND(ISBLANK($L210)=TRUE,ISBLANK($M210)=FALSE,$G210=BD!$B$10),"captura origen","")))</f>
        <v/>
      </c>
      <c r="O210" s="97"/>
      <c r="P210" s="98"/>
      <c r="Q210" s="97"/>
      <c r="R210" s="94" t="str">
        <f t="shared" si="7"/>
        <v/>
      </c>
      <c r="S210" s="118"/>
    </row>
    <row r="211" spans="1:19" ht="36" customHeight="1" x14ac:dyDescent="0.2">
      <c r="A211" s="35" t="str">
        <f t="shared" si="6"/>
        <v xml:space="preserve"> </v>
      </c>
      <c r="B211" s="42"/>
      <c r="C211" s="34"/>
      <c r="D211" s="34"/>
      <c r="E211" s="36"/>
      <c r="F211" s="36"/>
      <c r="G211" s="48"/>
      <c r="H211" s="37"/>
      <c r="I211" s="131"/>
      <c r="J211" s="45"/>
      <c r="K211" s="39" t="str">
        <f>IF(AND(ISBLANK($J211)=TRUE,$G211=BD!$B$2),"captura beneficiario",IF(AND(ISBLANK($J211)=TRUE,$G211=BD!$B$8),"Si es más de cinco Indica solo cantidad de beneficiarios",IF(AND(ISBLANK($J211)=TRUE,$G211=BD!$B$9),"Si es más de cinco Indica solo cantidad de beneficiarios",IF(AND(ISBLANK($J211)=TRUE,$G211=BD!$B$10),"Si es más de cinco Indica solo cantidad de beneficiarios",""))))</f>
        <v/>
      </c>
      <c r="L211" s="45"/>
      <c r="M211" s="45"/>
      <c r="N211" s="39" t="str">
        <f>IF(AND(ISBLANK($L211)=TRUE,ISBLANK($M211)=TRUE,$G211=BD!$B$10),"captura origen-destino",IF(AND(ISBLANK($L211)=FALSE,ISBLANK($M211)=TRUE,$G211=BD!$B$10),"Captura destino",IF(AND(ISBLANK($L211)=TRUE,ISBLANK($M211)=FALSE,$G211=BD!$B$10),"captura origen","")))</f>
        <v/>
      </c>
      <c r="O211" s="51"/>
      <c r="P211" s="52"/>
      <c r="Q211" s="51"/>
      <c r="R211" s="39" t="str">
        <f t="shared" si="7"/>
        <v/>
      </c>
      <c r="S211" s="118"/>
    </row>
    <row r="212" spans="1:19" ht="36" customHeight="1" x14ac:dyDescent="0.2">
      <c r="A212" s="89" t="str">
        <f t="shared" si="6"/>
        <v xml:space="preserve"> </v>
      </c>
      <c r="B212" s="90"/>
      <c r="C212" s="91"/>
      <c r="D212" s="91"/>
      <c r="E212" s="92"/>
      <c r="F212" s="92"/>
      <c r="G212" s="93"/>
      <c r="H212" s="95"/>
      <c r="I212" s="130"/>
      <c r="J212" s="96"/>
      <c r="K212" s="94" t="str">
        <f>IF(AND(ISBLANK($J212)=TRUE,$G212=BD!$B$2),"captura beneficiario",IF(AND(ISBLANK($J212)=TRUE,$G212=BD!$B$8),"Si es más de cinco Indica solo cantidad de beneficiarios",IF(AND(ISBLANK($J212)=TRUE,$G212=BD!$B$9),"Si es más de cinco Indica solo cantidad de beneficiarios",IF(AND(ISBLANK($J212)=TRUE,$G212=BD!$B$10),"Si es más de cinco Indica solo cantidad de beneficiarios",""))))</f>
        <v/>
      </c>
      <c r="L212" s="96"/>
      <c r="M212" s="96"/>
      <c r="N212" s="94" t="str">
        <f>IF(AND(ISBLANK($L212)=TRUE,ISBLANK($M212)=TRUE,$G212=BD!$B$10),"captura origen-destino",IF(AND(ISBLANK($L212)=FALSE,ISBLANK($M212)=TRUE,$G212=BD!$B$10),"Captura destino",IF(AND(ISBLANK($L212)=TRUE,ISBLANK($M212)=FALSE,$G212=BD!$B$10),"captura origen","")))</f>
        <v/>
      </c>
      <c r="O212" s="97"/>
      <c r="P212" s="98"/>
      <c r="Q212" s="97"/>
      <c r="R212" s="94" t="str">
        <f t="shared" si="7"/>
        <v/>
      </c>
      <c r="S212" s="118"/>
    </row>
    <row r="213" spans="1:19" ht="36" customHeight="1" x14ac:dyDescent="0.2">
      <c r="A213" s="35" t="str">
        <f t="shared" si="6"/>
        <v xml:space="preserve"> </v>
      </c>
      <c r="B213" s="42"/>
      <c r="C213" s="34"/>
      <c r="D213" s="34"/>
      <c r="E213" s="36"/>
      <c r="F213" s="36"/>
      <c r="G213" s="48"/>
      <c r="H213" s="37"/>
      <c r="I213" s="131"/>
      <c r="J213" s="45"/>
      <c r="K213" s="39" t="str">
        <f>IF(AND(ISBLANK($J213)=TRUE,$G213=BD!$B$2),"captura beneficiario",IF(AND(ISBLANK($J213)=TRUE,$G213=BD!$B$8),"Si es más de cinco Indica solo cantidad de beneficiarios",IF(AND(ISBLANK($J213)=TRUE,$G213=BD!$B$9),"Si es más de cinco Indica solo cantidad de beneficiarios",IF(AND(ISBLANK($J213)=TRUE,$G213=BD!$B$10),"Si es más de cinco Indica solo cantidad de beneficiarios",""))))</f>
        <v/>
      </c>
      <c r="L213" s="45"/>
      <c r="M213" s="45"/>
      <c r="N213" s="39" t="str">
        <f>IF(AND(ISBLANK($L213)=TRUE,ISBLANK($M213)=TRUE,$G213=BD!$B$10),"captura origen-destino",IF(AND(ISBLANK($L213)=FALSE,ISBLANK($M213)=TRUE,$G213=BD!$B$10),"Captura destino",IF(AND(ISBLANK($L213)=TRUE,ISBLANK($M213)=FALSE,$G213=BD!$B$10),"captura origen","")))</f>
        <v/>
      </c>
      <c r="O213" s="51"/>
      <c r="P213" s="52"/>
      <c r="Q213" s="51"/>
      <c r="R213" s="39" t="str">
        <f t="shared" si="7"/>
        <v/>
      </c>
      <c r="S213" s="118"/>
    </row>
    <row r="214" spans="1:19" ht="36" customHeight="1" x14ac:dyDescent="0.2">
      <c r="A214" s="89" t="str">
        <f t="shared" si="6"/>
        <v xml:space="preserve"> </v>
      </c>
      <c r="B214" s="90"/>
      <c r="C214" s="91"/>
      <c r="D214" s="91"/>
      <c r="E214" s="92"/>
      <c r="F214" s="92"/>
      <c r="G214" s="93"/>
      <c r="H214" s="95"/>
      <c r="I214" s="130"/>
      <c r="J214" s="96"/>
      <c r="K214" s="94" t="str">
        <f>IF(AND(ISBLANK($J214)=TRUE,$G214=BD!$B$2),"captura beneficiario",IF(AND(ISBLANK($J214)=TRUE,$G214=BD!$B$8),"Si es más de cinco Indica solo cantidad de beneficiarios",IF(AND(ISBLANK($J214)=TRUE,$G214=BD!$B$9),"Si es más de cinco Indica solo cantidad de beneficiarios",IF(AND(ISBLANK($J214)=TRUE,$G214=BD!$B$10),"Si es más de cinco Indica solo cantidad de beneficiarios",""))))</f>
        <v/>
      </c>
      <c r="L214" s="96"/>
      <c r="M214" s="96"/>
      <c r="N214" s="94" t="str">
        <f>IF(AND(ISBLANK($L214)=TRUE,ISBLANK($M214)=TRUE,$G214=BD!$B$10),"captura origen-destino",IF(AND(ISBLANK($L214)=FALSE,ISBLANK($M214)=TRUE,$G214=BD!$B$10),"Captura destino",IF(AND(ISBLANK($L214)=TRUE,ISBLANK($M214)=FALSE,$G214=BD!$B$10),"captura origen","")))</f>
        <v/>
      </c>
      <c r="O214" s="97"/>
      <c r="P214" s="98"/>
      <c r="Q214" s="97"/>
      <c r="R214" s="94" t="str">
        <f t="shared" si="7"/>
        <v/>
      </c>
      <c r="S214" s="118"/>
    </row>
    <row r="215" spans="1:19" ht="36" customHeight="1" x14ac:dyDescent="0.2">
      <c r="A215" s="35" t="str">
        <f t="shared" si="6"/>
        <v xml:space="preserve"> </v>
      </c>
      <c r="B215" s="42"/>
      <c r="C215" s="34"/>
      <c r="D215" s="34"/>
      <c r="E215" s="36"/>
      <c r="F215" s="36"/>
      <c r="G215" s="48"/>
      <c r="H215" s="37"/>
      <c r="I215" s="131"/>
      <c r="J215" s="45"/>
      <c r="K215" s="39" t="str">
        <f>IF(AND(ISBLANK($J215)=TRUE,$G215=BD!$B$2),"captura beneficiario",IF(AND(ISBLANK($J215)=TRUE,$G215=BD!$B$8),"Si es más de cinco Indica solo cantidad de beneficiarios",IF(AND(ISBLANK($J215)=TRUE,$G215=BD!$B$9),"Si es más de cinco Indica solo cantidad de beneficiarios",IF(AND(ISBLANK($J215)=TRUE,$G215=BD!$B$10),"Si es más de cinco Indica solo cantidad de beneficiarios",""))))</f>
        <v/>
      </c>
      <c r="L215" s="45"/>
      <c r="M215" s="45"/>
      <c r="N215" s="39" t="str">
        <f>IF(AND(ISBLANK($L215)=TRUE,ISBLANK($M215)=TRUE,$G215=BD!$B$10),"captura origen-destino",IF(AND(ISBLANK($L215)=FALSE,ISBLANK($M215)=TRUE,$G215=BD!$B$10),"Captura destino",IF(AND(ISBLANK($L215)=TRUE,ISBLANK($M215)=FALSE,$G215=BD!$B$10),"captura origen","")))</f>
        <v/>
      </c>
      <c r="O215" s="51"/>
      <c r="P215" s="52"/>
      <c r="Q215" s="51"/>
      <c r="R215" s="39" t="str">
        <f t="shared" si="7"/>
        <v/>
      </c>
      <c r="S215" s="118"/>
    </row>
    <row r="216" spans="1:19" ht="36" customHeight="1" x14ac:dyDescent="0.2">
      <c r="A216" s="89" t="str">
        <f t="shared" si="6"/>
        <v xml:space="preserve"> </v>
      </c>
      <c r="B216" s="90"/>
      <c r="C216" s="91"/>
      <c r="D216" s="91"/>
      <c r="E216" s="92"/>
      <c r="F216" s="92"/>
      <c r="G216" s="93"/>
      <c r="H216" s="95"/>
      <c r="I216" s="130"/>
      <c r="J216" s="96"/>
      <c r="K216" s="94" t="str">
        <f>IF(AND(ISBLANK($J216)=TRUE,$G216=BD!$B$2),"captura beneficiario",IF(AND(ISBLANK($J216)=TRUE,$G216=BD!$B$8),"Si es más de cinco Indica solo cantidad de beneficiarios",IF(AND(ISBLANK($J216)=TRUE,$G216=BD!$B$9),"Si es más de cinco Indica solo cantidad de beneficiarios",IF(AND(ISBLANK($J216)=TRUE,$G216=BD!$B$10),"Si es más de cinco Indica solo cantidad de beneficiarios",""))))</f>
        <v/>
      </c>
      <c r="L216" s="96"/>
      <c r="M216" s="96"/>
      <c r="N216" s="94" t="str">
        <f>IF(AND(ISBLANK($L216)=TRUE,ISBLANK($M216)=TRUE,$G216=BD!$B$10),"captura origen-destino",IF(AND(ISBLANK($L216)=FALSE,ISBLANK($M216)=TRUE,$G216=BD!$B$10),"Captura destino",IF(AND(ISBLANK($L216)=TRUE,ISBLANK($M216)=FALSE,$G216=BD!$B$10),"captura origen","")))</f>
        <v/>
      </c>
      <c r="O216" s="97"/>
      <c r="P216" s="98"/>
      <c r="Q216" s="97"/>
      <c r="R216" s="94" t="str">
        <f t="shared" si="7"/>
        <v/>
      </c>
      <c r="S216" s="118"/>
    </row>
    <row r="217" spans="1:19" ht="36" customHeight="1" x14ac:dyDescent="0.2">
      <c r="A217" s="35" t="str">
        <f t="shared" si="6"/>
        <v xml:space="preserve"> </v>
      </c>
      <c r="B217" s="42"/>
      <c r="C217" s="34"/>
      <c r="D217" s="34"/>
      <c r="E217" s="36"/>
      <c r="F217" s="36"/>
      <c r="G217" s="48"/>
      <c r="H217" s="37"/>
      <c r="I217" s="131"/>
      <c r="J217" s="45"/>
      <c r="K217" s="39" t="str">
        <f>IF(AND(ISBLANK($J217)=TRUE,$G217=BD!$B$2),"captura beneficiario",IF(AND(ISBLANK($J217)=TRUE,$G217=BD!$B$8),"Si es más de cinco Indica solo cantidad de beneficiarios",IF(AND(ISBLANK($J217)=TRUE,$G217=BD!$B$9),"Si es más de cinco Indica solo cantidad de beneficiarios",IF(AND(ISBLANK($J217)=TRUE,$G217=BD!$B$10),"Si es más de cinco Indica solo cantidad de beneficiarios",""))))</f>
        <v/>
      </c>
      <c r="L217" s="45"/>
      <c r="M217" s="45"/>
      <c r="N217" s="39" t="str">
        <f>IF(AND(ISBLANK($L217)=TRUE,ISBLANK($M217)=TRUE,$G217=BD!$B$10),"captura origen-destino",IF(AND(ISBLANK($L217)=FALSE,ISBLANK($M217)=TRUE,$G217=BD!$B$10),"Captura destino",IF(AND(ISBLANK($L217)=TRUE,ISBLANK($M217)=FALSE,$G217=BD!$B$10),"captura origen","")))</f>
        <v/>
      </c>
      <c r="O217" s="51"/>
      <c r="P217" s="52"/>
      <c r="Q217" s="51"/>
      <c r="R217" s="39" t="str">
        <f t="shared" si="7"/>
        <v/>
      </c>
      <c r="S217" s="118"/>
    </row>
    <row r="218" spans="1:19" ht="36" customHeight="1" x14ac:dyDescent="0.2">
      <c r="A218" s="89" t="str">
        <f t="shared" si="6"/>
        <v xml:space="preserve"> </v>
      </c>
      <c r="B218" s="90"/>
      <c r="C218" s="91"/>
      <c r="D218" s="91"/>
      <c r="E218" s="92"/>
      <c r="F218" s="92"/>
      <c r="G218" s="93"/>
      <c r="H218" s="95"/>
      <c r="I218" s="130"/>
      <c r="J218" s="96"/>
      <c r="K218" s="94" t="str">
        <f>IF(AND(ISBLANK($J218)=TRUE,$G218=BD!$B$2),"captura beneficiario",IF(AND(ISBLANK($J218)=TRUE,$G218=BD!$B$8),"Si es más de cinco Indica solo cantidad de beneficiarios",IF(AND(ISBLANK($J218)=TRUE,$G218=BD!$B$9),"Si es más de cinco Indica solo cantidad de beneficiarios",IF(AND(ISBLANK($J218)=TRUE,$G218=BD!$B$10),"Si es más de cinco Indica solo cantidad de beneficiarios",""))))</f>
        <v/>
      </c>
      <c r="L218" s="96"/>
      <c r="M218" s="96"/>
      <c r="N218" s="94" t="str">
        <f>IF(AND(ISBLANK($L218)=TRUE,ISBLANK($M218)=TRUE,$G218=BD!$B$10),"captura origen-destino",IF(AND(ISBLANK($L218)=FALSE,ISBLANK($M218)=TRUE,$G218=BD!$B$10),"Captura destino",IF(AND(ISBLANK($L218)=TRUE,ISBLANK($M218)=FALSE,$G218=BD!$B$10),"captura origen","")))</f>
        <v/>
      </c>
      <c r="O218" s="97"/>
      <c r="P218" s="98"/>
      <c r="Q218" s="97"/>
      <c r="R218" s="94" t="str">
        <f t="shared" si="7"/>
        <v/>
      </c>
      <c r="S218" s="118"/>
    </row>
    <row r="219" spans="1:19" ht="36" customHeight="1" x14ac:dyDescent="0.2">
      <c r="A219" s="35" t="str">
        <f t="shared" si="6"/>
        <v xml:space="preserve"> </v>
      </c>
      <c r="B219" s="42"/>
      <c r="C219" s="34"/>
      <c r="D219" s="34"/>
      <c r="E219" s="36"/>
      <c r="F219" s="36"/>
      <c r="G219" s="48"/>
      <c r="H219" s="37"/>
      <c r="I219" s="131"/>
      <c r="J219" s="45"/>
      <c r="K219" s="39" t="str">
        <f>IF(AND(ISBLANK($J219)=TRUE,$G219=BD!$B$2),"captura beneficiario",IF(AND(ISBLANK($J219)=TRUE,$G219=BD!$B$8),"Si es más de cinco Indica solo cantidad de beneficiarios",IF(AND(ISBLANK($J219)=TRUE,$G219=BD!$B$9),"Si es más de cinco Indica solo cantidad de beneficiarios",IF(AND(ISBLANK($J219)=TRUE,$G219=BD!$B$10),"Si es más de cinco Indica solo cantidad de beneficiarios",""))))</f>
        <v/>
      </c>
      <c r="L219" s="45"/>
      <c r="M219" s="45"/>
      <c r="N219" s="39" t="str">
        <f>IF(AND(ISBLANK($L219)=TRUE,ISBLANK($M219)=TRUE,$G219=BD!$B$10),"captura origen-destino",IF(AND(ISBLANK($L219)=FALSE,ISBLANK($M219)=TRUE,$G219=BD!$B$10),"Captura destino",IF(AND(ISBLANK($L219)=TRUE,ISBLANK($M219)=FALSE,$G219=BD!$B$10),"captura origen","")))</f>
        <v/>
      </c>
      <c r="O219" s="51"/>
      <c r="P219" s="52"/>
      <c r="Q219" s="51"/>
      <c r="R219" s="39" t="str">
        <f t="shared" si="7"/>
        <v/>
      </c>
      <c r="S219" s="118"/>
    </row>
    <row r="220" spans="1:19" ht="36" customHeight="1" x14ac:dyDescent="0.2">
      <c r="A220" s="89" t="str">
        <f t="shared" si="6"/>
        <v xml:space="preserve"> </v>
      </c>
      <c r="B220" s="90"/>
      <c r="C220" s="91"/>
      <c r="D220" s="91"/>
      <c r="E220" s="92"/>
      <c r="F220" s="92"/>
      <c r="G220" s="93"/>
      <c r="H220" s="95"/>
      <c r="I220" s="130"/>
      <c r="J220" s="96"/>
      <c r="K220" s="94" t="str">
        <f>IF(AND(ISBLANK($J220)=TRUE,$G220=BD!$B$2),"captura beneficiario",IF(AND(ISBLANK($J220)=TRUE,$G220=BD!$B$8),"Si es más de cinco Indica solo cantidad de beneficiarios",IF(AND(ISBLANK($J220)=TRUE,$G220=BD!$B$9),"Si es más de cinco Indica solo cantidad de beneficiarios",IF(AND(ISBLANK($J220)=TRUE,$G220=BD!$B$10),"Si es más de cinco Indica solo cantidad de beneficiarios",""))))</f>
        <v/>
      </c>
      <c r="L220" s="96"/>
      <c r="M220" s="96"/>
      <c r="N220" s="94" t="str">
        <f>IF(AND(ISBLANK($L220)=TRUE,ISBLANK($M220)=TRUE,$G220=BD!$B$10),"captura origen-destino",IF(AND(ISBLANK($L220)=FALSE,ISBLANK($M220)=TRUE,$G220=BD!$B$10),"Captura destino",IF(AND(ISBLANK($L220)=TRUE,ISBLANK($M220)=FALSE,$G220=BD!$B$10),"captura origen","")))</f>
        <v/>
      </c>
      <c r="O220" s="97"/>
      <c r="P220" s="98"/>
      <c r="Q220" s="97"/>
      <c r="R220" s="94" t="str">
        <f t="shared" si="7"/>
        <v/>
      </c>
      <c r="S220" s="118"/>
    </row>
    <row r="221" spans="1:19" ht="36" customHeight="1" x14ac:dyDescent="0.2">
      <c r="A221" s="35" t="str">
        <f t="shared" si="6"/>
        <v xml:space="preserve"> </v>
      </c>
      <c r="B221" s="42"/>
      <c r="C221" s="34"/>
      <c r="D221" s="34"/>
      <c r="E221" s="36"/>
      <c r="F221" s="36"/>
      <c r="G221" s="48"/>
      <c r="H221" s="37"/>
      <c r="I221" s="131"/>
      <c r="J221" s="45"/>
      <c r="K221" s="39" t="str">
        <f>IF(AND(ISBLANK($J221)=TRUE,$G221=BD!$B$2),"captura beneficiario",IF(AND(ISBLANK($J221)=TRUE,$G221=BD!$B$8),"Si es más de cinco Indica solo cantidad de beneficiarios",IF(AND(ISBLANK($J221)=TRUE,$G221=BD!$B$9),"Si es más de cinco Indica solo cantidad de beneficiarios",IF(AND(ISBLANK($J221)=TRUE,$G221=BD!$B$10),"Si es más de cinco Indica solo cantidad de beneficiarios",""))))</f>
        <v/>
      </c>
      <c r="L221" s="45"/>
      <c r="M221" s="45"/>
      <c r="N221" s="39" t="str">
        <f>IF(AND(ISBLANK($L221)=TRUE,ISBLANK($M221)=TRUE,$G221=BD!$B$10),"captura origen-destino",IF(AND(ISBLANK($L221)=FALSE,ISBLANK($M221)=TRUE,$G221=BD!$B$10),"Captura destino",IF(AND(ISBLANK($L221)=TRUE,ISBLANK($M221)=FALSE,$G221=BD!$B$10),"captura origen","")))</f>
        <v/>
      </c>
      <c r="O221" s="51"/>
      <c r="P221" s="52"/>
      <c r="Q221" s="51"/>
      <c r="R221" s="39" t="str">
        <f t="shared" si="7"/>
        <v/>
      </c>
      <c r="S221" s="118"/>
    </row>
    <row r="222" spans="1:19" ht="36" customHeight="1" x14ac:dyDescent="0.2">
      <c r="A222" s="89" t="str">
        <f t="shared" si="6"/>
        <v xml:space="preserve"> </v>
      </c>
      <c r="B222" s="90"/>
      <c r="C222" s="91"/>
      <c r="D222" s="91"/>
      <c r="E222" s="92"/>
      <c r="F222" s="92"/>
      <c r="G222" s="93"/>
      <c r="H222" s="95"/>
      <c r="I222" s="130"/>
      <c r="J222" s="96"/>
      <c r="K222" s="94" t="str">
        <f>IF(AND(ISBLANK($J222)=TRUE,$G222=BD!$B$2),"captura beneficiario",IF(AND(ISBLANK($J222)=TRUE,$G222=BD!$B$8),"Si es más de cinco Indica solo cantidad de beneficiarios",IF(AND(ISBLANK($J222)=TRUE,$G222=BD!$B$9),"Si es más de cinco Indica solo cantidad de beneficiarios",IF(AND(ISBLANK($J222)=TRUE,$G222=BD!$B$10),"Si es más de cinco Indica solo cantidad de beneficiarios",""))))</f>
        <v/>
      </c>
      <c r="L222" s="96"/>
      <c r="M222" s="96"/>
      <c r="N222" s="94" t="str">
        <f>IF(AND(ISBLANK($L222)=TRUE,ISBLANK($M222)=TRUE,$G222=BD!$B$10),"captura origen-destino",IF(AND(ISBLANK($L222)=FALSE,ISBLANK($M222)=TRUE,$G222=BD!$B$10),"Captura destino",IF(AND(ISBLANK($L222)=TRUE,ISBLANK($M222)=FALSE,$G222=BD!$B$10),"captura origen","")))</f>
        <v/>
      </c>
      <c r="O222" s="97"/>
      <c r="P222" s="98"/>
      <c r="Q222" s="97"/>
      <c r="R222" s="94" t="str">
        <f t="shared" si="7"/>
        <v/>
      </c>
      <c r="S222" s="118"/>
    </row>
    <row r="223" spans="1:19" ht="36" customHeight="1" x14ac:dyDescent="0.2">
      <c r="A223" s="35" t="str">
        <f t="shared" si="6"/>
        <v xml:space="preserve"> </v>
      </c>
      <c r="B223" s="42"/>
      <c r="C223" s="34"/>
      <c r="D223" s="34"/>
      <c r="E223" s="36"/>
      <c r="F223" s="36"/>
      <c r="G223" s="48"/>
      <c r="H223" s="37"/>
      <c r="I223" s="131"/>
      <c r="J223" s="45"/>
      <c r="K223" s="39" t="str">
        <f>IF(AND(ISBLANK($J223)=TRUE,$G223=BD!$B$2),"captura beneficiario",IF(AND(ISBLANK($J223)=TRUE,$G223=BD!$B$8),"Si es más de cinco Indica solo cantidad de beneficiarios",IF(AND(ISBLANK($J223)=TRUE,$G223=BD!$B$9),"Si es más de cinco Indica solo cantidad de beneficiarios",IF(AND(ISBLANK($J223)=TRUE,$G223=BD!$B$10),"Si es más de cinco Indica solo cantidad de beneficiarios",""))))</f>
        <v/>
      </c>
      <c r="L223" s="45"/>
      <c r="M223" s="45"/>
      <c r="N223" s="39" t="str">
        <f>IF(AND(ISBLANK($L223)=TRUE,ISBLANK($M223)=TRUE,$G223=BD!$B$10),"captura origen-destino",IF(AND(ISBLANK($L223)=FALSE,ISBLANK($M223)=TRUE,$G223=BD!$B$10),"Captura destino",IF(AND(ISBLANK($L223)=TRUE,ISBLANK($M223)=FALSE,$G223=BD!$B$10),"captura origen","")))</f>
        <v/>
      </c>
      <c r="O223" s="51"/>
      <c r="P223" s="52"/>
      <c r="Q223" s="51"/>
      <c r="R223" s="39" t="str">
        <f t="shared" si="7"/>
        <v/>
      </c>
      <c r="S223" s="118"/>
    </row>
    <row r="224" spans="1:19" ht="36" customHeight="1" x14ac:dyDescent="0.2">
      <c r="A224" s="89" t="str">
        <f t="shared" si="6"/>
        <v xml:space="preserve"> </v>
      </c>
      <c r="B224" s="90"/>
      <c r="C224" s="91"/>
      <c r="D224" s="91"/>
      <c r="E224" s="92"/>
      <c r="F224" s="92"/>
      <c r="G224" s="93"/>
      <c r="H224" s="95"/>
      <c r="I224" s="130"/>
      <c r="J224" s="96"/>
      <c r="K224" s="94" t="str">
        <f>IF(AND(ISBLANK($J224)=TRUE,$G224=BD!$B$2),"captura beneficiario",IF(AND(ISBLANK($J224)=TRUE,$G224=BD!$B$8),"Si es más de cinco Indica solo cantidad de beneficiarios",IF(AND(ISBLANK($J224)=TRUE,$G224=BD!$B$9),"Si es más de cinco Indica solo cantidad de beneficiarios",IF(AND(ISBLANK($J224)=TRUE,$G224=BD!$B$10),"Si es más de cinco Indica solo cantidad de beneficiarios",""))))</f>
        <v/>
      </c>
      <c r="L224" s="96"/>
      <c r="M224" s="96"/>
      <c r="N224" s="94" t="str">
        <f>IF(AND(ISBLANK($L224)=TRUE,ISBLANK($M224)=TRUE,$G224=BD!$B$10),"captura origen-destino",IF(AND(ISBLANK($L224)=FALSE,ISBLANK($M224)=TRUE,$G224=BD!$B$10),"Captura destino",IF(AND(ISBLANK($L224)=TRUE,ISBLANK($M224)=FALSE,$G224=BD!$B$10),"captura origen","")))</f>
        <v/>
      </c>
      <c r="O224" s="97"/>
      <c r="P224" s="98"/>
      <c r="Q224" s="97"/>
      <c r="R224" s="94" t="str">
        <f t="shared" si="7"/>
        <v/>
      </c>
      <c r="S224" s="118"/>
    </row>
    <row r="225" spans="1:19" ht="36" customHeight="1" x14ac:dyDescent="0.2">
      <c r="A225" s="35" t="str">
        <f t="shared" si="6"/>
        <v xml:space="preserve"> </v>
      </c>
      <c r="B225" s="42"/>
      <c r="C225" s="34"/>
      <c r="D225" s="34"/>
      <c r="E225" s="36"/>
      <c r="F225" s="36"/>
      <c r="G225" s="48"/>
      <c r="H225" s="37"/>
      <c r="I225" s="131"/>
      <c r="J225" s="45"/>
      <c r="K225" s="39" t="str">
        <f>IF(AND(ISBLANK($J225)=TRUE,$G225=BD!$B$2),"captura beneficiario",IF(AND(ISBLANK($J225)=TRUE,$G225=BD!$B$8),"Si es más de cinco Indica solo cantidad de beneficiarios",IF(AND(ISBLANK($J225)=TRUE,$G225=BD!$B$9),"Si es más de cinco Indica solo cantidad de beneficiarios",IF(AND(ISBLANK($J225)=TRUE,$G225=BD!$B$10),"Si es más de cinco Indica solo cantidad de beneficiarios",""))))</f>
        <v/>
      </c>
      <c r="L225" s="45"/>
      <c r="M225" s="45"/>
      <c r="N225" s="39" t="str">
        <f>IF(AND(ISBLANK($L225)=TRUE,ISBLANK($M225)=TRUE,$G225=BD!$B$10),"captura origen-destino",IF(AND(ISBLANK($L225)=FALSE,ISBLANK($M225)=TRUE,$G225=BD!$B$10),"Captura destino",IF(AND(ISBLANK($L225)=TRUE,ISBLANK($M225)=FALSE,$G225=BD!$B$10),"captura origen","")))</f>
        <v/>
      </c>
      <c r="O225" s="51"/>
      <c r="P225" s="52"/>
      <c r="Q225" s="51"/>
      <c r="R225" s="39" t="str">
        <f t="shared" si="7"/>
        <v/>
      </c>
      <c r="S225" s="118"/>
    </row>
    <row r="226" spans="1:19" ht="36" customHeight="1" x14ac:dyDescent="0.2">
      <c r="A226" s="89" t="str">
        <f t="shared" si="6"/>
        <v xml:space="preserve"> </v>
      </c>
      <c r="B226" s="90"/>
      <c r="C226" s="91"/>
      <c r="D226" s="91"/>
      <c r="E226" s="92"/>
      <c r="F226" s="92"/>
      <c r="G226" s="93"/>
      <c r="H226" s="95"/>
      <c r="I226" s="130"/>
      <c r="J226" s="96"/>
      <c r="K226" s="94" t="str">
        <f>IF(AND(ISBLANK($J226)=TRUE,$G226=BD!$B$2),"captura beneficiario",IF(AND(ISBLANK($J226)=TRUE,$G226=BD!$B$8),"Si es más de cinco Indica solo cantidad de beneficiarios",IF(AND(ISBLANK($J226)=TRUE,$G226=BD!$B$9),"Si es más de cinco Indica solo cantidad de beneficiarios",IF(AND(ISBLANK($J226)=TRUE,$G226=BD!$B$10),"Si es más de cinco Indica solo cantidad de beneficiarios",""))))</f>
        <v/>
      </c>
      <c r="L226" s="96"/>
      <c r="M226" s="96"/>
      <c r="N226" s="94" t="str">
        <f>IF(AND(ISBLANK($L226)=TRUE,ISBLANK($M226)=TRUE,$G226=BD!$B$10),"captura origen-destino",IF(AND(ISBLANK($L226)=FALSE,ISBLANK($M226)=TRUE,$G226=BD!$B$10),"Captura destino",IF(AND(ISBLANK($L226)=TRUE,ISBLANK($M226)=FALSE,$G226=BD!$B$10),"captura origen","")))</f>
        <v/>
      </c>
      <c r="O226" s="97"/>
      <c r="P226" s="98"/>
      <c r="Q226" s="97"/>
      <c r="R226" s="94" t="str">
        <f t="shared" si="7"/>
        <v/>
      </c>
      <c r="S226" s="118"/>
    </row>
    <row r="227" spans="1:19" ht="36" customHeight="1" x14ac:dyDescent="0.2">
      <c r="A227" s="35" t="str">
        <f t="shared" si="6"/>
        <v xml:space="preserve"> </v>
      </c>
      <c r="B227" s="42"/>
      <c r="C227" s="34"/>
      <c r="D227" s="34"/>
      <c r="E227" s="36"/>
      <c r="F227" s="36"/>
      <c r="G227" s="48"/>
      <c r="H227" s="37"/>
      <c r="I227" s="131"/>
      <c r="J227" s="45"/>
      <c r="K227" s="39" t="str">
        <f>IF(AND(ISBLANK($J227)=TRUE,$G227=BD!$B$2),"captura beneficiario",IF(AND(ISBLANK($J227)=TRUE,$G227=BD!$B$8),"Si es más de cinco Indica solo cantidad de beneficiarios",IF(AND(ISBLANK($J227)=TRUE,$G227=BD!$B$9),"Si es más de cinco Indica solo cantidad de beneficiarios",IF(AND(ISBLANK($J227)=TRUE,$G227=BD!$B$10),"Si es más de cinco Indica solo cantidad de beneficiarios",""))))</f>
        <v/>
      </c>
      <c r="L227" s="45"/>
      <c r="M227" s="45"/>
      <c r="N227" s="39" t="str">
        <f>IF(AND(ISBLANK($L227)=TRUE,ISBLANK($M227)=TRUE,$G227=BD!$B$10),"captura origen-destino",IF(AND(ISBLANK($L227)=FALSE,ISBLANK($M227)=TRUE,$G227=BD!$B$10),"Captura destino",IF(AND(ISBLANK($L227)=TRUE,ISBLANK($M227)=FALSE,$G227=BD!$B$10),"captura origen","")))</f>
        <v/>
      </c>
      <c r="O227" s="51"/>
      <c r="P227" s="52"/>
      <c r="Q227" s="51"/>
      <c r="R227" s="39" t="str">
        <f t="shared" si="7"/>
        <v/>
      </c>
      <c r="S227" s="118"/>
    </row>
    <row r="228" spans="1:19" ht="36" customHeight="1" x14ac:dyDescent="0.2">
      <c r="A228" s="89" t="str">
        <f t="shared" si="6"/>
        <v xml:space="preserve"> </v>
      </c>
      <c r="B228" s="90"/>
      <c r="C228" s="91"/>
      <c r="D228" s="91"/>
      <c r="E228" s="92"/>
      <c r="F228" s="92"/>
      <c r="G228" s="93"/>
      <c r="H228" s="95"/>
      <c r="I228" s="130"/>
      <c r="J228" s="96"/>
      <c r="K228" s="94" t="str">
        <f>IF(AND(ISBLANK($J228)=TRUE,$G228=BD!$B$2),"captura beneficiario",IF(AND(ISBLANK($J228)=TRUE,$G228=BD!$B$8),"Si es más de cinco Indica solo cantidad de beneficiarios",IF(AND(ISBLANK($J228)=TRUE,$G228=BD!$B$9),"Si es más de cinco Indica solo cantidad de beneficiarios",IF(AND(ISBLANK($J228)=TRUE,$G228=BD!$B$10),"Si es más de cinco Indica solo cantidad de beneficiarios",""))))</f>
        <v/>
      </c>
      <c r="L228" s="96"/>
      <c r="M228" s="96"/>
      <c r="N228" s="94" t="str">
        <f>IF(AND(ISBLANK($L228)=TRUE,ISBLANK($M228)=TRUE,$G228=BD!$B$10),"captura origen-destino",IF(AND(ISBLANK($L228)=FALSE,ISBLANK($M228)=TRUE,$G228=BD!$B$10),"Captura destino",IF(AND(ISBLANK($L228)=TRUE,ISBLANK($M228)=FALSE,$G228=BD!$B$10),"captura origen","")))</f>
        <v/>
      </c>
      <c r="O228" s="97"/>
      <c r="P228" s="98"/>
      <c r="Q228" s="97"/>
      <c r="R228" s="94" t="str">
        <f t="shared" si="7"/>
        <v/>
      </c>
      <c r="S228" s="118"/>
    </row>
    <row r="229" spans="1:19" ht="36" customHeight="1" x14ac:dyDescent="0.2">
      <c r="A229" s="35" t="str">
        <f t="shared" si="6"/>
        <v xml:space="preserve"> </v>
      </c>
      <c r="B229" s="42"/>
      <c r="C229" s="34"/>
      <c r="D229" s="34"/>
      <c r="E229" s="36"/>
      <c r="F229" s="36"/>
      <c r="G229" s="48"/>
      <c r="H229" s="37"/>
      <c r="I229" s="131"/>
      <c r="J229" s="45"/>
      <c r="K229" s="39" t="str">
        <f>IF(AND(ISBLANK($J229)=TRUE,$G229=BD!$B$2),"captura beneficiario",IF(AND(ISBLANK($J229)=TRUE,$G229=BD!$B$8),"Si es más de cinco Indica solo cantidad de beneficiarios",IF(AND(ISBLANK($J229)=TRUE,$G229=BD!$B$9),"Si es más de cinco Indica solo cantidad de beneficiarios",IF(AND(ISBLANK($J229)=TRUE,$G229=BD!$B$10),"Si es más de cinco Indica solo cantidad de beneficiarios",""))))</f>
        <v/>
      </c>
      <c r="L229" s="45"/>
      <c r="M229" s="45"/>
      <c r="N229" s="39" t="str">
        <f>IF(AND(ISBLANK($L229)=TRUE,ISBLANK($M229)=TRUE,$G229=BD!$B$10),"captura origen-destino",IF(AND(ISBLANK($L229)=FALSE,ISBLANK($M229)=TRUE,$G229=BD!$B$10),"Captura destino",IF(AND(ISBLANK($L229)=TRUE,ISBLANK($M229)=FALSE,$G229=BD!$B$10),"captura origen","")))</f>
        <v/>
      </c>
      <c r="O229" s="51"/>
      <c r="P229" s="52"/>
      <c r="Q229" s="51"/>
      <c r="R229" s="39" t="str">
        <f t="shared" si="7"/>
        <v/>
      </c>
      <c r="S229" s="118"/>
    </row>
    <row r="230" spans="1:19" ht="36" customHeight="1" x14ac:dyDescent="0.2">
      <c r="A230" s="89" t="str">
        <f t="shared" si="6"/>
        <v xml:space="preserve"> </v>
      </c>
      <c r="B230" s="90"/>
      <c r="C230" s="91"/>
      <c r="D230" s="91"/>
      <c r="E230" s="92"/>
      <c r="F230" s="92"/>
      <c r="G230" s="93"/>
      <c r="H230" s="95"/>
      <c r="I230" s="130"/>
      <c r="J230" s="96"/>
      <c r="K230" s="94" t="str">
        <f>IF(AND(ISBLANK($J230)=TRUE,$G230=BD!$B$2),"captura beneficiario",IF(AND(ISBLANK($J230)=TRUE,$G230=BD!$B$8),"Si es más de cinco Indica solo cantidad de beneficiarios",IF(AND(ISBLANK($J230)=TRUE,$G230=BD!$B$9),"Si es más de cinco Indica solo cantidad de beneficiarios",IF(AND(ISBLANK($J230)=TRUE,$G230=BD!$B$10),"Si es más de cinco Indica solo cantidad de beneficiarios",""))))</f>
        <v/>
      </c>
      <c r="L230" s="96"/>
      <c r="M230" s="96"/>
      <c r="N230" s="94" t="str">
        <f>IF(AND(ISBLANK($L230)=TRUE,ISBLANK($M230)=TRUE,$G230=BD!$B$10),"captura origen-destino",IF(AND(ISBLANK($L230)=FALSE,ISBLANK($M230)=TRUE,$G230=BD!$B$10),"Captura destino",IF(AND(ISBLANK($L230)=TRUE,ISBLANK($M230)=FALSE,$G230=BD!$B$10),"captura origen","")))</f>
        <v/>
      </c>
      <c r="O230" s="97"/>
      <c r="P230" s="98"/>
      <c r="Q230" s="97"/>
      <c r="R230" s="94" t="str">
        <f t="shared" si="7"/>
        <v/>
      </c>
      <c r="S230" s="118"/>
    </row>
    <row r="231" spans="1:19" ht="36" customHeight="1" x14ac:dyDescent="0.2">
      <c r="A231" s="35" t="str">
        <f t="shared" si="6"/>
        <v xml:space="preserve"> </v>
      </c>
      <c r="B231" s="42"/>
      <c r="C231" s="34"/>
      <c r="D231" s="34"/>
      <c r="E231" s="36"/>
      <c r="F231" s="36"/>
      <c r="G231" s="48"/>
      <c r="H231" s="37"/>
      <c r="I231" s="131"/>
      <c r="J231" s="45"/>
      <c r="K231" s="39" t="str">
        <f>IF(AND(ISBLANK($J231)=TRUE,$G231=BD!$B$2),"captura beneficiario",IF(AND(ISBLANK($J231)=TRUE,$G231=BD!$B$8),"Si es más de cinco Indica solo cantidad de beneficiarios",IF(AND(ISBLANK($J231)=TRUE,$G231=BD!$B$9),"Si es más de cinco Indica solo cantidad de beneficiarios",IF(AND(ISBLANK($J231)=TRUE,$G231=BD!$B$10),"Si es más de cinco Indica solo cantidad de beneficiarios",""))))</f>
        <v/>
      </c>
      <c r="L231" s="45"/>
      <c r="M231" s="45"/>
      <c r="N231" s="39" t="str">
        <f>IF(AND(ISBLANK($L231)=TRUE,ISBLANK($M231)=TRUE,$G231=BD!$B$10),"captura origen-destino",IF(AND(ISBLANK($L231)=FALSE,ISBLANK($M231)=TRUE,$G231=BD!$B$10),"Captura destino",IF(AND(ISBLANK($L231)=TRUE,ISBLANK($M231)=FALSE,$G231=BD!$B$10),"captura origen","")))</f>
        <v/>
      </c>
      <c r="O231" s="51"/>
      <c r="P231" s="52"/>
      <c r="Q231" s="51"/>
      <c r="R231" s="39" t="str">
        <f t="shared" si="7"/>
        <v/>
      </c>
      <c r="S231" s="118"/>
    </row>
    <row r="232" spans="1:19" ht="36" customHeight="1" x14ac:dyDescent="0.2">
      <c r="A232" s="89" t="str">
        <f t="shared" si="6"/>
        <v xml:space="preserve"> </v>
      </c>
      <c r="B232" s="90"/>
      <c r="C232" s="91"/>
      <c r="D232" s="91"/>
      <c r="E232" s="92"/>
      <c r="F232" s="92"/>
      <c r="G232" s="93"/>
      <c r="H232" s="95"/>
      <c r="I232" s="130"/>
      <c r="J232" s="96"/>
      <c r="K232" s="94" t="str">
        <f>IF(AND(ISBLANK($J232)=TRUE,$G232=BD!$B$2),"captura beneficiario",IF(AND(ISBLANK($J232)=TRUE,$G232=BD!$B$8),"Si es más de cinco Indica solo cantidad de beneficiarios",IF(AND(ISBLANK($J232)=TRUE,$G232=BD!$B$9),"Si es más de cinco Indica solo cantidad de beneficiarios",IF(AND(ISBLANK($J232)=TRUE,$G232=BD!$B$10),"Si es más de cinco Indica solo cantidad de beneficiarios",""))))</f>
        <v/>
      </c>
      <c r="L232" s="96"/>
      <c r="M232" s="96"/>
      <c r="N232" s="94" t="str">
        <f>IF(AND(ISBLANK($L232)=TRUE,ISBLANK($M232)=TRUE,$G232=BD!$B$10),"captura origen-destino",IF(AND(ISBLANK($L232)=FALSE,ISBLANK($M232)=TRUE,$G232=BD!$B$10),"Captura destino",IF(AND(ISBLANK($L232)=TRUE,ISBLANK($M232)=FALSE,$G232=BD!$B$10),"captura origen","")))</f>
        <v/>
      </c>
      <c r="O232" s="97"/>
      <c r="P232" s="98"/>
      <c r="Q232" s="97"/>
      <c r="R232" s="94" t="str">
        <f t="shared" si="7"/>
        <v/>
      </c>
      <c r="S232" s="118"/>
    </row>
    <row r="233" spans="1:19" ht="36" customHeight="1" x14ac:dyDescent="0.2">
      <c r="A233" s="35" t="str">
        <f t="shared" si="6"/>
        <v xml:space="preserve"> </v>
      </c>
      <c r="B233" s="42"/>
      <c r="C233" s="34"/>
      <c r="D233" s="34"/>
      <c r="E233" s="36"/>
      <c r="F233" s="36"/>
      <c r="G233" s="48"/>
      <c r="H233" s="37"/>
      <c r="I233" s="131"/>
      <c r="J233" s="45"/>
      <c r="K233" s="39" t="str">
        <f>IF(AND(ISBLANK($J233)=TRUE,$G233=BD!$B$2),"captura beneficiario",IF(AND(ISBLANK($J233)=TRUE,$G233=BD!$B$8),"Si es más de cinco Indica solo cantidad de beneficiarios",IF(AND(ISBLANK($J233)=TRUE,$G233=BD!$B$9),"Si es más de cinco Indica solo cantidad de beneficiarios",IF(AND(ISBLANK($J233)=TRUE,$G233=BD!$B$10),"Si es más de cinco Indica solo cantidad de beneficiarios",""))))</f>
        <v/>
      </c>
      <c r="L233" s="45"/>
      <c r="M233" s="45"/>
      <c r="N233" s="39" t="str">
        <f>IF(AND(ISBLANK($L233)=TRUE,ISBLANK($M233)=TRUE,$G233=BD!$B$10),"captura origen-destino",IF(AND(ISBLANK($L233)=FALSE,ISBLANK($M233)=TRUE,$G233=BD!$B$10),"Captura destino",IF(AND(ISBLANK($L233)=TRUE,ISBLANK($M233)=FALSE,$G233=BD!$B$10),"captura origen","")))</f>
        <v/>
      </c>
      <c r="O233" s="51"/>
      <c r="P233" s="52"/>
      <c r="Q233" s="51"/>
      <c r="R233" s="39" t="str">
        <f t="shared" si="7"/>
        <v/>
      </c>
      <c r="S233" s="118"/>
    </row>
    <row r="234" spans="1:19" ht="36" customHeight="1" x14ac:dyDescent="0.2">
      <c r="A234" s="89" t="str">
        <f t="shared" si="6"/>
        <v xml:space="preserve"> </v>
      </c>
      <c r="B234" s="90"/>
      <c r="C234" s="91"/>
      <c r="D234" s="91"/>
      <c r="E234" s="92"/>
      <c r="F234" s="92"/>
      <c r="G234" s="93"/>
      <c r="H234" s="95"/>
      <c r="I234" s="130"/>
      <c r="J234" s="96"/>
      <c r="K234" s="94" t="str">
        <f>IF(AND(ISBLANK($J234)=TRUE,$G234=BD!$B$2),"captura beneficiario",IF(AND(ISBLANK($J234)=TRUE,$G234=BD!$B$8),"Si es más de cinco Indica solo cantidad de beneficiarios",IF(AND(ISBLANK($J234)=TRUE,$G234=BD!$B$9),"Si es más de cinco Indica solo cantidad de beneficiarios",IF(AND(ISBLANK($J234)=TRUE,$G234=BD!$B$10),"Si es más de cinco Indica solo cantidad de beneficiarios",""))))</f>
        <v/>
      </c>
      <c r="L234" s="96"/>
      <c r="M234" s="96"/>
      <c r="N234" s="94" t="str">
        <f>IF(AND(ISBLANK($L234)=TRUE,ISBLANK($M234)=TRUE,$G234=BD!$B$10),"captura origen-destino",IF(AND(ISBLANK($L234)=FALSE,ISBLANK($M234)=TRUE,$G234=BD!$B$10),"Captura destino",IF(AND(ISBLANK($L234)=TRUE,ISBLANK($M234)=FALSE,$G234=BD!$B$10),"captura origen","")))</f>
        <v/>
      </c>
      <c r="O234" s="97"/>
      <c r="P234" s="98"/>
      <c r="Q234" s="97"/>
      <c r="R234" s="94" t="str">
        <f t="shared" si="7"/>
        <v/>
      </c>
      <c r="S234" s="118"/>
    </row>
    <row r="235" spans="1:19" ht="36" customHeight="1" x14ac:dyDescent="0.2">
      <c r="A235" s="35" t="str">
        <f t="shared" si="6"/>
        <v xml:space="preserve"> </v>
      </c>
      <c r="B235" s="42"/>
      <c r="C235" s="34"/>
      <c r="D235" s="34"/>
      <c r="E235" s="36"/>
      <c r="F235" s="36"/>
      <c r="G235" s="48"/>
      <c r="H235" s="37"/>
      <c r="I235" s="131"/>
      <c r="J235" s="45"/>
      <c r="K235" s="39" t="str">
        <f>IF(AND(ISBLANK($J235)=TRUE,$G235=BD!$B$2),"captura beneficiario",IF(AND(ISBLANK($J235)=TRUE,$G235=BD!$B$8),"Si es más de cinco Indica solo cantidad de beneficiarios",IF(AND(ISBLANK($J235)=TRUE,$G235=BD!$B$9),"Si es más de cinco Indica solo cantidad de beneficiarios",IF(AND(ISBLANK($J235)=TRUE,$G235=BD!$B$10),"Si es más de cinco Indica solo cantidad de beneficiarios",""))))</f>
        <v/>
      </c>
      <c r="L235" s="45"/>
      <c r="M235" s="45"/>
      <c r="N235" s="39" t="str">
        <f>IF(AND(ISBLANK($L235)=TRUE,ISBLANK($M235)=TRUE,$G235=BD!$B$10),"captura origen-destino",IF(AND(ISBLANK($L235)=FALSE,ISBLANK($M235)=TRUE,$G235=BD!$B$10),"Captura destino",IF(AND(ISBLANK($L235)=TRUE,ISBLANK($M235)=FALSE,$G235=BD!$B$10),"captura origen","")))</f>
        <v/>
      </c>
      <c r="O235" s="51"/>
      <c r="P235" s="52"/>
      <c r="Q235" s="51"/>
      <c r="R235" s="39" t="str">
        <f t="shared" si="7"/>
        <v/>
      </c>
      <c r="S235" s="118"/>
    </row>
    <row r="236" spans="1:19" ht="36" customHeight="1" x14ac:dyDescent="0.2">
      <c r="A236" s="89" t="str">
        <f t="shared" si="6"/>
        <v xml:space="preserve"> </v>
      </c>
      <c r="B236" s="90"/>
      <c r="C236" s="91"/>
      <c r="D236" s="91"/>
      <c r="E236" s="92"/>
      <c r="F236" s="92"/>
      <c r="G236" s="93"/>
      <c r="H236" s="95"/>
      <c r="I236" s="130"/>
      <c r="J236" s="96"/>
      <c r="K236" s="94" t="str">
        <f>IF(AND(ISBLANK($J236)=TRUE,$G236=BD!$B$2),"captura beneficiario",IF(AND(ISBLANK($J236)=TRUE,$G236=BD!$B$8),"Si es más de cinco Indica solo cantidad de beneficiarios",IF(AND(ISBLANK($J236)=TRUE,$G236=BD!$B$9),"Si es más de cinco Indica solo cantidad de beneficiarios",IF(AND(ISBLANK($J236)=TRUE,$G236=BD!$B$10),"Si es más de cinco Indica solo cantidad de beneficiarios",""))))</f>
        <v/>
      </c>
      <c r="L236" s="96"/>
      <c r="M236" s="96"/>
      <c r="N236" s="94" t="str">
        <f>IF(AND(ISBLANK($L236)=TRUE,ISBLANK($M236)=TRUE,$G236=BD!$B$10),"captura origen-destino",IF(AND(ISBLANK($L236)=FALSE,ISBLANK($M236)=TRUE,$G236=BD!$B$10),"Captura destino",IF(AND(ISBLANK($L236)=TRUE,ISBLANK($M236)=FALSE,$G236=BD!$B$10),"captura origen","")))</f>
        <v/>
      </c>
      <c r="O236" s="97"/>
      <c r="P236" s="98"/>
      <c r="Q236" s="97"/>
      <c r="R236" s="94" t="str">
        <f t="shared" si="7"/>
        <v/>
      </c>
      <c r="S236" s="118"/>
    </row>
    <row r="237" spans="1:19" ht="36" customHeight="1" x14ac:dyDescent="0.2">
      <c r="A237" s="35" t="str">
        <f t="shared" si="6"/>
        <v xml:space="preserve"> </v>
      </c>
      <c r="B237" s="42"/>
      <c r="C237" s="34"/>
      <c r="D237" s="34"/>
      <c r="E237" s="36"/>
      <c r="F237" s="36"/>
      <c r="G237" s="48"/>
      <c r="H237" s="37"/>
      <c r="I237" s="131"/>
      <c r="J237" s="45"/>
      <c r="K237" s="39" t="str">
        <f>IF(AND(ISBLANK($J237)=TRUE,$G237=BD!$B$2),"captura beneficiario",IF(AND(ISBLANK($J237)=TRUE,$G237=BD!$B$8),"Si es más de cinco Indica solo cantidad de beneficiarios",IF(AND(ISBLANK($J237)=TRUE,$G237=BD!$B$9),"Si es más de cinco Indica solo cantidad de beneficiarios",IF(AND(ISBLANK($J237)=TRUE,$G237=BD!$B$10),"Si es más de cinco Indica solo cantidad de beneficiarios",""))))</f>
        <v/>
      </c>
      <c r="L237" s="45"/>
      <c r="M237" s="45"/>
      <c r="N237" s="39" t="str">
        <f>IF(AND(ISBLANK($L237)=TRUE,ISBLANK($M237)=TRUE,$G237=BD!$B$10),"captura origen-destino",IF(AND(ISBLANK($L237)=FALSE,ISBLANK($M237)=TRUE,$G237=BD!$B$10),"Captura destino",IF(AND(ISBLANK($L237)=TRUE,ISBLANK($M237)=FALSE,$G237=BD!$B$10),"captura origen","")))</f>
        <v/>
      </c>
      <c r="O237" s="51"/>
      <c r="P237" s="52"/>
      <c r="Q237" s="51"/>
      <c r="R237" s="39" t="str">
        <f t="shared" si="7"/>
        <v/>
      </c>
      <c r="S237" s="118"/>
    </row>
    <row r="238" spans="1:19" ht="36" customHeight="1" x14ac:dyDescent="0.2">
      <c r="A238" s="89" t="str">
        <f t="shared" si="6"/>
        <v xml:space="preserve"> </v>
      </c>
      <c r="B238" s="90"/>
      <c r="C238" s="91"/>
      <c r="D238" s="91"/>
      <c r="E238" s="92"/>
      <c r="F238" s="92"/>
      <c r="G238" s="93"/>
      <c r="H238" s="95"/>
      <c r="I238" s="130"/>
      <c r="J238" s="96"/>
      <c r="K238" s="94" t="str">
        <f>IF(AND(ISBLANK($J238)=TRUE,$G238=BD!$B$2),"captura beneficiario",IF(AND(ISBLANK($J238)=TRUE,$G238=BD!$B$8),"Si es más de cinco Indica solo cantidad de beneficiarios",IF(AND(ISBLANK($J238)=TRUE,$G238=BD!$B$9),"Si es más de cinco Indica solo cantidad de beneficiarios",IF(AND(ISBLANK($J238)=TRUE,$G238=BD!$B$10),"Si es más de cinco Indica solo cantidad de beneficiarios",""))))</f>
        <v/>
      </c>
      <c r="L238" s="96"/>
      <c r="M238" s="96"/>
      <c r="N238" s="94" t="str">
        <f>IF(AND(ISBLANK($L238)=TRUE,ISBLANK($M238)=TRUE,$G238=BD!$B$10),"captura origen-destino",IF(AND(ISBLANK($L238)=FALSE,ISBLANK($M238)=TRUE,$G238=BD!$B$10),"Captura destino",IF(AND(ISBLANK($L238)=TRUE,ISBLANK($M238)=FALSE,$G238=BD!$B$10),"captura origen","")))</f>
        <v/>
      </c>
      <c r="O238" s="97"/>
      <c r="P238" s="98"/>
      <c r="Q238" s="97"/>
      <c r="R238" s="94" t="str">
        <f t="shared" si="7"/>
        <v/>
      </c>
      <c r="S238" s="118"/>
    </row>
    <row r="239" spans="1:19" ht="36" customHeight="1" x14ac:dyDescent="0.2">
      <c r="A239" s="35" t="str">
        <f t="shared" si="6"/>
        <v xml:space="preserve"> </v>
      </c>
      <c r="B239" s="42"/>
      <c r="C239" s="34"/>
      <c r="D239" s="34"/>
      <c r="E239" s="36"/>
      <c r="F239" s="36"/>
      <c r="G239" s="48"/>
      <c r="H239" s="37"/>
      <c r="I239" s="131"/>
      <c r="J239" s="45"/>
      <c r="K239" s="39" t="str">
        <f>IF(AND(ISBLANK($J239)=TRUE,$G239=BD!$B$2),"captura beneficiario",IF(AND(ISBLANK($J239)=TRUE,$G239=BD!$B$8),"Si es más de cinco Indica solo cantidad de beneficiarios",IF(AND(ISBLANK($J239)=TRUE,$G239=BD!$B$9),"Si es más de cinco Indica solo cantidad de beneficiarios",IF(AND(ISBLANK($J239)=TRUE,$G239=BD!$B$10),"Si es más de cinco Indica solo cantidad de beneficiarios",""))))</f>
        <v/>
      </c>
      <c r="L239" s="45"/>
      <c r="M239" s="45"/>
      <c r="N239" s="39" t="str">
        <f>IF(AND(ISBLANK($L239)=TRUE,ISBLANK($M239)=TRUE,$G239=BD!$B$10),"captura origen-destino",IF(AND(ISBLANK($L239)=FALSE,ISBLANK($M239)=TRUE,$G239=BD!$B$10),"Captura destino",IF(AND(ISBLANK($L239)=TRUE,ISBLANK($M239)=FALSE,$G239=BD!$B$10),"captura origen","")))</f>
        <v/>
      </c>
      <c r="O239" s="51"/>
      <c r="P239" s="52"/>
      <c r="Q239" s="51"/>
      <c r="R239" s="39" t="str">
        <f t="shared" si="7"/>
        <v/>
      </c>
      <c r="S239" s="118"/>
    </row>
    <row r="240" spans="1:19" ht="36" customHeight="1" x14ac:dyDescent="0.2">
      <c r="A240" s="89" t="str">
        <f t="shared" si="6"/>
        <v xml:space="preserve"> </v>
      </c>
      <c r="B240" s="90"/>
      <c r="C240" s="91"/>
      <c r="D240" s="91"/>
      <c r="E240" s="92"/>
      <c r="F240" s="92"/>
      <c r="G240" s="93"/>
      <c r="H240" s="95"/>
      <c r="I240" s="130"/>
      <c r="J240" s="96"/>
      <c r="K240" s="94" t="str">
        <f>IF(AND(ISBLANK($J240)=TRUE,$G240=BD!$B$2),"captura beneficiario",IF(AND(ISBLANK($J240)=TRUE,$G240=BD!$B$8),"Si es más de cinco Indica solo cantidad de beneficiarios",IF(AND(ISBLANK($J240)=TRUE,$G240=BD!$B$9),"Si es más de cinco Indica solo cantidad de beneficiarios",IF(AND(ISBLANK($J240)=TRUE,$G240=BD!$B$10),"Si es más de cinco Indica solo cantidad de beneficiarios",""))))</f>
        <v/>
      </c>
      <c r="L240" s="96"/>
      <c r="M240" s="96"/>
      <c r="N240" s="94" t="str">
        <f>IF(AND(ISBLANK($L240)=TRUE,ISBLANK($M240)=TRUE,$G240=BD!$B$10),"captura origen-destino",IF(AND(ISBLANK($L240)=FALSE,ISBLANK($M240)=TRUE,$G240=BD!$B$10),"Captura destino",IF(AND(ISBLANK($L240)=TRUE,ISBLANK($M240)=FALSE,$G240=BD!$B$10),"captura origen","")))</f>
        <v/>
      </c>
      <c r="O240" s="97"/>
      <c r="P240" s="98"/>
      <c r="Q240" s="97"/>
      <c r="R240" s="94" t="str">
        <f t="shared" si="7"/>
        <v/>
      </c>
      <c r="S240" s="118"/>
    </row>
    <row r="241" spans="1:19" ht="36" customHeight="1" x14ac:dyDescent="0.2">
      <c r="A241" s="35" t="str">
        <f t="shared" si="6"/>
        <v xml:space="preserve"> </v>
      </c>
      <c r="B241" s="42"/>
      <c r="C241" s="34"/>
      <c r="D241" s="34"/>
      <c r="E241" s="36"/>
      <c r="F241" s="36"/>
      <c r="G241" s="48"/>
      <c r="H241" s="37"/>
      <c r="I241" s="131"/>
      <c r="J241" s="45"/>
      <c r="K241" s="39" t="str">
        <f>IF(AND(ISBLANK($J241)=TRUE,$G241=BD!$B$2),"captura beneficiario",IF(AND(ISBLANK($J241)=TRUE,$G241=BD!$B$8),"Si es más de cinco Indica solo cantidad de beneficiarios",IF(AND(ISBLANK($J241)=TRUE,$G241=BD!$B$9),"Si es más de cinco Indica solo cantidad de beneficiarios",IF(AND(ISBLANK($J241)=TRUE,$G241=BD!$B$10),"Si es más de cinco Indica solo cantidad de beneficiarios",""))))</f>
        <v/>
      </c>
      <c r="L241" s="45"/>
      <c r="M241" s="45"/>
      <c r="N241" s="39" t="str">
        <f>IF(AND(ISBLANK($L241)=TRUE,ISBLANK($M241)=TRUE,$G241=BD!$B$10),"captura origen-destino",IF(AND(ISBLANK($L241)=FALSE,ISBLANK($M241)=TRUE,$G241=BD!$B$10),"Captura destino",IF(AND(ISBLANK($L241)=TRUE,ISBLANK($M241)=FALSE,$G241=BD!$B$10),"captura origen","")))</f>
        <v/>
      </c>
      <c r="O241" s="51"/>
      <c r="P241" s="52"/>
      <c r="Q241" s="51"/>
      <c r="R241" s="39" t="str">
        <f t="shared" si="7"/>
        <v/>
      </c>
      <c r="S241" s="118"/>
    </row>
    <row r="242" spans="1:19" ht="36" customHeight="1" x14ac:dyDescent="0.2">
      <c r="A242" s="89" t="str">
        <f t="shared" si="6"/>
        <v xml:space="preserve"> </v>
      </c>
      <c r="B242" s="90"/>
      <c r="C242" s="91"/>
      <c r="D242" s="91"/>
      <c r="E242" s="92"/>
      <c r="F242" s="92"/>
      <c r="G242" s="93"/>
      <c r="H242" s="95"/>
      <c r="I242" s="130"/>
      <c r="J242" s="96"/>
      <c r="K242" s="94" t="str">
        <f>IF(AND(ISBLANK($J242)=TRUE,$G242=BD!$B$2),"captura beneficiario",IF(AND(ISBLANK($J242)=TRUE,$G242=BD!$B$8),"Si es más de cinco Indica solo cantidad de beneficiarios",IF(AND(ISBLANK($J242)=TRUE,$G242=BD!$B$9),"Si es más de cinco Indica solo cantidad de beneficiarios",IF(AND(ISBLANK($J242)=TRUE,$G242=BD!$B$10),"Si es más de cinco Indica solo cantidad de beneficiarios",""))))</f>
        <v/>
      </c>
      <c r="L242" s="96"/>
      <c r="M242" s="96"/>
      <c r="N242" s="94" t="str">
        <f>IF(AND(ISBLANK($L242)=TRUE,ISBLANK($M242)=TRUE,$G242=BD!$B$10),"captura origen-destino",IF(AND(ISBLANK($L242)=FALSE,ISBLANK($M242)=TRUE,$G242=BD!$B$10),"Captura destino",IF(AND(ISBLANK($L242)=TRUE,ISBLANK($M242)=FALSE,$G242=BD!$B$10),"captura origen","")))</f>
        <v/>
      </c>
      <c r="O242" s="97"/>
      <c r="P242" s="98"/>
      <c r="Q242" s="97"/>
      <c r="R242" s="94" t="str">
        <f t="shared" si="7"/>
        <v/>
      </c>
      <c r="S242" s="118"/>
    </row>
    <row r="243" spans="1:19" ht="36" customHeight="1" x14ac:dyDescent="0.2">
      <c r="A243" s="35" t="str">
        <f t="shared" si="6"/>
        <v xml:space="preserve"> </v>
      </c>
      <c r="B243" s="42"/>
      <c r="C243" s="34"/>
      <c r="D243" s="34"/>
      <c r="E243" s="36"/>
      <c r="F243" s="36"/>
      <c r="G243" s="48"/>
      <c r="H243" s="37"/>
      <c r="I243" s="131"/>
      <c r="J243" s="45"/>
      <c r="K243" s="39" t="str">
        <f>IF(AND(ISBLANK($J243)=TRUE,$G243=BD!$B$2),"captura beneficiario",IF(AND(ISBLANK($J243)=TRUE,$G243=BD!$B$8),"Si es más de cinco Indica solo cantidad de beneficiarios",IF(AND(ISBLANK($J243)=TRUE,$G243=BD!$B$9),"Si es más de cinco Indica solo cantidad de beneficiarios",IF(AND(ISBLANK($J243)=TRUE,$G243=BD!$B$10),"Si es más de cinco Indica solo cantidad de beneficiarios",""))))</f>
        <v/>
      </c>
      <c r="L243" s="45"/>
      <c r="M243" s="45"/>
      <c r="N243" s="39" t="str">
        <f>IF(AND(ISBLANK($L243)=TRUE,ISBLANK($M243)=TRUE,$G243=BD!$B$10),"captura origen-destino",IF(AND(ISBLANK($L243)=FALSE,ISBLANK($M243)=TRUE,$G243=BD!$B$10),"Captura destino",IF(AND(ISBLANK($L243)=TRUE,ISBLANK($M243)=FALSE,$G243=BD!$B$10),"captura origen","")))</f>
        <v/>
      </c>
      <c r="O243" s="51"/>
      <c r="P243" s="52"/>
      <c r="Q243" s="51"/>
      <c r="R243" s="39" t="str">
        <f t="shared" si="7"/>
        <v/>
      </c>
      <c r="S243" s="118"/>
    </row>
    <row r="244" spans="1:19" ht="36" customHeight="1" x14ac:dyDescent="0.2">
      <c r="A244" s="89" t="str">
        <f t="shared" si="6"/>
        <v xml:space="preserve"> </v>
      </c>
      <c r="B244" s="90"/>
      <c r="C244" s="91"/>
      <c r="D244" s="91"/>
      <c r="E244" s="92"/>
      <c r="F244" s="92"/>
      <c r="G244" s="93"/>
      <c r="H244" s="95"/>
      <c r="I244" s="130"/>
      <c r="J244" s="96"/>
      <c r="K244" s="94" t="str">
        <f>IF(AND(ISBLANK($J244)=TRUE,$G244=BD!$B$2),"captura beneficiario",IF(AND(ISBLANK($J244)=TRUE,$G244=BD!$B$8),"Si es más de cinco Indica solo cantidad de beneficiarios",IF(AND(ISBLANK($J244)=TRUE,$G244=BD!$B$9),"Si es más de cinco Indica solo cantidad de beneficiarios",IF(AND(ISBLANK($J244)=TRUE,$G244=BD!$B$10),"Si es más de cinco Indica solo cantidad de beneficiarios",""))))</f>
        <v/>
      </c>
      <c r="L244" s="96"/>
      <c r="M244" s="96"/>
      <c r="N244" s="94" t="str">
        <f>IF(AND(ISBLANK($L244)=TRUE,ISBLANK($M244)=TRUE,$G244=BD!$B$10),"captura origen-destino",IF(AND(ISBLANK($L244)=FALSE,ISBLANK($M244)=TRUE,$G244=BD!$B$10),"Captura destino",IF(AND(ISBLANK($L244)=TRUE,ISBLANK($M244)=FALSE,$G244=BD!$B$10),"captura origen","")))</f>
        <v/>
      </c>
      <c r="O244" s="97"/>
      <c r="P244" s="98"/>
      <c r="Q244" s="97"/>
      <c r="R244" s="94" t="str">
        <f t="shared" si="7"/>
        <v/>
      </c>
      <c r="S244" s="118"/>
    </row>
    <row r="245" spans="1:19" ht="36" customHeight="1" x14ac:dyDescent="0.2">
      <c r="A245" s="35" t="str">
        <f t="shared" si="6"/>
        <v xml:space="preserve"> </v>
      </c>
      <c r="B245" s="42"/>
      <c r="C245" s="34"/>
      <c r="D245" s="34"/>
      <c r="E245" s="36"/>
      <c r="F245" s="36"/>
      <c r="G245" s="48"/>
      <c r="H245" s="37"/>
      <c r="I245" s="131"/>
      <c r="J245" s="45"/>
      <c r="K245" s="39" t="str">
        <f>IF(AND(ISBLANK($J245)=TRUE,$G245=BD!$B$2),"captura beneficiario",IF(AND(ISBLANK($J245)=TRUE,$G245=BD!$B$8),"Si es más de cinco Indica solo cantidad de beneficiarios",IF(AND(ISBLANK($J245)=TRUE,$G245=BD!$B$9),"Si es más de cinco Indica solo cantidad de beneficiarios",IF(AND(ISBLANK($J245)=TRUE,$G245=BD!$B$10),"Si es más de cinco Indica solo cantidad de beneficiarios",""))))</f>
        <v/>
      </c>
      <c r="L245" s="45"/>
      <c r="M245" s="45"/>
      <c r="N245" s="39" t="str">
        <f>IF(AND(ISBLANK($L245)=TRUE,ISBLANK($M245)=TRUE,$G245=BD!$B$10),"captura origen-destino",IF(AND(ISBLANK($L245)=FALSE,ISBLANK($M245)=TRUE,$G245=BD!$B$10),"Captura destino",IF(AND(ISBLANK($L245)=TRUE,ISBLANK($M245)=FALSE,$G245=BD!$B$10),"captura origen","")))</f>
        <v/>
      </c>
      <c r="O245" s="51"/>
      <c r="P245" s="52"/>
      <c r="Q245" s="51"/>
      <c r="R245" s="39" t="str">
        <f t="shared" si="7"/>
        <v/>
      </c>
      <c r="S245" s="118"/>
    </row>
    <row r="246" spans="1:19" ht="36" customHeight="1" x14ac:dyDescent="0.2">
      <c r="A246" s="89" t="str">
        <f t="shared" si="6"/>
        <v xml:space="preserve"> </v>
      </c>
      <c r="B246" s="90"/>
      <c r="C246" s="91"/>
      <c r="D246" s="91"/>
      <c r="E246" s="92"/>
      <c r="F246" s="92"/>
      <c r="G246" s="93"/>
      <c r="H246" s="95"/>
      <c r="I246" s="130"/>
      <c r="J246" s="96"/>
      <c r="K246" s="94" t="str">
        <f>IF(AND(ISBLANK($J246)=TRUE,$G246=BD!$B$2),"captura beneficiario",IF(AND(ISBLANK($J246)=TRUE,$G246=BD!$B$8),"Si es más de cinco Indica solo cantidad de beneficiarios",IF(AND(ISBLANK($J246)=TRUE,$G246=BD!$B$9),"Si es más de cinco Indica solo cantidad de beneficiarios",IF(AND(ISBLANK($J246)=TRUE,$G246=BD!$B$10),"Si es más de cinco Indica solo cantidad de beneficiarios",""))))</f>
        <v/>
      </c>
      <c r="L246" s="96"/>
      <c r="M246" s="96"/>
      <c r="N246" s="94" t="str">
        <f>IF(AND(ISBLANK($L246)=TRUE,ISBLANK($M246)=TRUE,$G246=BD!$B$10),"captura origen-destino",IF(AND(ISBLANK($L246)=FALSE,ISBLANK($M246)=TRUE,$G246=BD!$B$10),"Captura destino",IF(AND(ISBLANK($L246)=TRUE,ISBLANK($M246)=FALSE,$G246=BD!$B$10),"captura origen","")))</f>
        <v/>
      </c>
      <c r="O246" s="97"/>
      <c r="P246" s="98"/>
      <c r="Q246" s="97"/>
      <c r="R246" s="94" t="str">
        <f t="shared" si="7"/>
        <v/>
      </c>
      <c r="S246" s="118"/>
    </row>
    <row r="247" spans="1:19" ht="36" customHeight="1" x14ac:dyDescent="0.2">
      <c r="A247" s="35" t="str">
        <f t="shared" si="6"/>
        <v xml:space="preserve"> </v>
      </c>
      <c r="B247" s="42"/>
      <c r="C247" s="34"/>
      <c r="D247" s="34"/>
      <c r="E247" s="36"/>
      <c r="F247" s="36"/>
      <c r="G247" s="48"/>
      <c r="H247" s="37"/>
      <c r="I247" s="131"/>
      <c r="J247" s="45"/>
      <c r="K247" s="39" t="str">
        <f>IF(AND(ISBLANK($J247)=TRUE,$G247=BD!$B$2),"captura beneficiario",IF(AND(ISBLANK($J247)=TRUE,$G247=BD!$B$8),"Si es más de cinco Indica solo cantidad de beneficiarios",IF(AND(ISBLANK($J247)=TRUE,$G247=BD!$B$9),"Si es más de cinco Indica solo cantidad de beneficiarios",IF(AND(ISBLANK($J247)=TRUE,$G247=BD!$B$10),"Si es más de cinco Indica solo cantidad de beneficiarios",""))))</f>
        <v/>
      </c>
      <c r="L247" s="45"/>
      <c r="M247" s="45"/>
      <c r="N247" s="39" t="str">
        <f>IF(AND(ISBLANK($L247)=TRUE,ISBLANK($M247)=TRUE,$G247=BD!$B$10),"captura origen-destino",IF(AND(ISBLANK($L247)=FALSE,ISBLANK($M247)=TRUE,$G247=BD!$B$10),"Captura destino",IF(AND(ISBLANK($L247)=TRUE,ISBLANK($M247)=FALSE,$G247=BD!$B$10),"captura origen","")))</f>
        <v/>
      </c>
      <c r="O247" s="51"/>
      <c r="P247" s="52"/>
      <c r="Q247" s="51"/>
      <c r="R247" s="39" t="str">
        <f t="shared" si="7"/>
        <v/>
      </c>
      <c r="S247" s="118"/>
    </row>
    <row r="248" spans="1:19" ht="36" customHeight="1" x14ac:dyDescent="0.2">
      <c r="A248" s="89" t="str">
        <f t="shared" si="6"/>
        <v xml:space="preserve"> </v>
      </c>
      <c r="B248" s="90"/>
      <c r="C248" s="91"/>
      <c r="D248" s="91"/>
      <c r="E248" s="92"/>
      <c r="F248" s="92"/>
      <c r="G248" s="93"/>
      <c r="H248" s="95"/>
      <c r="I248" s="130"/>
      <c r="J248" s="96"/>
      <c r="K248" s="94" t="str">
        <f>IF(AND(ISBLANK($J248)=TRUE,$G248=BD!$B$2),"captura beneficiario",IF(AND(ISBLANK($J248)=TRUE,$G248=BD!$B$8),"Si es más de cinco Indica solo cantidad de beneficiarios",IF(AND(ISBLANK($J248)=TRUE,$G248=BD!$B$9),"Si es más de cinco Indica solo cantidad de beneficiarios",IF(AND(ISBLANK($J248)=TRUE,$G248=BD!$B$10),"Si es más de cinco Indica solo cantidad de beneficiarios",""))))</f>
        <v/>
      </c>
      <c r="L248" s="96"/>
      <c r="M248" s="96"/>
      <c r="N248" s="94" t="str">
        <f>IF(AND(ISBLANK($L248)=TRUE,ISBLANK($M248)=TRUE,$G248=BD!$B$10),"captura origen-destino",IF(AND(ISBLANK($L248)=FALSE,ISBLANK($M248)=TRUE,$G248=BD!$B$10),"Captura destino",IF(AND(ISBLANK($L248)=TRUE,ISBLANK($M248)=FALSE,$G248=BD!$B$10),"captura origen","")))</f>
        <v/>
      </c>
      <c r="O248" s="97"/>
      <c r="P248" s="98"/>
      <c r="Q248" s="97"/>
      <c r="R248" s="94" t="str">
        <f t="shared" si="7"/>
        <v/>
      </c>
      <c r="S248" s="118"/>
    </row>
    <row r="249" spans="1:19" ht="36" customHeight="1" x14ac:dyDescent="0.2">
      <c r="A249" s="35" t="str">
        <f t="shared" si="6"/>
        <v xml:space="preserve"> </v>
      </c>
      <c r="B249" s="42"/>
      <c r="C249" s="34"/>
      <c r="D249" s="34"/>
      <c r="E249" s="36"/>
      <c r="F249" s="36"/>
      <c r="G249" s="48"/>
      <c r="H249" s="37"/>
      <c r="I249" s="131"/>
      <c r="J249" s="45"/>
      <c r="K249" s="39" t="str">
        <f>IF(AND(ISBLANK($J249)=TRUE,$G249=BD!$B$2),"captura beneficiario",IF(AND(ISBLANK($J249)=TRUE,$G249=BD!$B$8),"Si es más de cinco Indica solo cantidad de beneficiarios",IF(AND(ISBLANK($J249)=TRUE,$G249=BD!$B$9),"Si es más de cinco Indica solo cantidad de beneficiarios",IF(AND(ISBLANK($J249)=TRUE,$G249=BD!$B$10),"Si es más de cinco Indica solo cantidad de beneficiarios",""))))</f>
        <v/>
      </c>
      <c r="L249" s="45"/>
      <c r="M249" s="45"/>
      <c r="N249" s="39" t="str">
        <f>IF(AND(ISBLANK($L249)=TRUE,ISBLANK($M249)=TRUE,$G249=BD!$B$10),"captura origen-destino",IF(AND(ISBLANK($L249)=FALSE,ISBLANK($M249)=TRUE,$G249=BD!$B$10),"Captura destino",IF(AND(ISBLANK($L249)=TRUE,ISBLANK($M249)=FALSE,$G249=BD!$B$10),"captura origen","")))</f>
        <v/>
      </c>
      <c r="O249" s="51"/>
      <c r="P249" s="52"/>
      <c r="Q249" s="51"/>
      <c r="R249" s="39" t="str">
        <f t="shared" si="7"/>
        <v/>
      </c>
      <c r="S249" s="118"/>
    </row>
    <row r="250" spans="1:19" ht="36" customHeight="1" x14ac:dyDescent="0.2">
      <c r="A250" s="89" t="str">
        <f t="shared" si="6"/>
        <v xml:space="preserve"> </v>
      </c>
      <c r="B250" s="90"/>
      <c r="C250" s="91"/>
      <c r="D250" s="91"/>
      <c r="E250" s="92"/>
      <c r="F250" s="92"/>
      <c r="G250" s="93"/>
      <c r="H250" s="95"/>
      <c r="I250" s="130"/>
      <c r="J250" s="96"/>
      <c r="K250" s="94" t="str">
        <f>IF(AND(ISBLANK($J250)=TRUE,$G250=BD!$B$2),"captura beneficiario",IF(AND(ISBLANK($J250)=TRUE,$G250=BD!$B$8),"Si es más de cinco Indica solo cantidad de beneficiarios",IF(AND(ISBLANK($J250)=TRUE,$G250=BD!$B$9),"Si es más de cinco Indica solo cantidad de beneficiarios",IF(AND(ISBLANK($J250)=TRUE,$G250=BD!$B$10),"Si es más de cinco Indica solo cantidad de beneficiarios",""))))</f>
        <v/>
      </c>
      <c r="L250" s="96"/>
      <c r="M250" s="96"/>
      <c r="N250" s="94" t="str">
        <f>IF(AND(ISBLANK($L250)=TRUE,ISBLANK($M250)=TRUE,$G250=BD!$B$10),"captura origen-destino",IF(AND(ISBLANK($L250)=FALSE,ISBLANK($M250)=TRUE,$G250=BD!$B$10),"Captura destino",IF(AND(ISBLANK($L250)=TRUE,ISBLANK($M250)=FALSE,$G250=BD!$B$10),"captura origen","")))</f>
        <v/>
      </c>
      <c r="O250" s="97"/>
      <c r="P250" s="98"/>
      <c r="Q250" s="97"/>
      <c r="R250" s="94" t="str">
        <f t="shared" si="7"/>
        <v/>
      </c>
      <c r="S250" s="118"/>
    </row>
    <row r="251" spans="1:19" ht="36" customHeight="1" x14ac:dyDescent="0.2">
      <c r="A251" s="35" t="str">
        <f t="shared" si="6"/>
        <v xml:space="preserve"> </v>
      </c>
      <c r="B251" s="42"/>
      <c r="C251" s="34"/>
      <c r="D251" s="34"/>
      <c r="E251" s="36"/>
      <c r="F251" s="36"/>
      <c r="G251" s="48"/>
      <c r="H251" s="37"/>
      <c r="I251" s="131"/>
      <c r="J251" s="45"/>
      <c r="K251" s="39" t="str">
        <f>IF(AND(ISBLANK($J251)=TRUE,$G251=BD!$B$2),"captura beneficiario",IF(AND(ISBLANK($J251)=TRUE,$G251=BD!$B$8),"Si es más de cinco Indica solo cantidad de beneficiarios",IF(AND(ISBLANK($J251)=TRUE,$G251=BD!$B$9),"Si es más de cinco Indica solo cantidad de beneficiarios",IF(AND(ISBLANK($J251)=TRUE,$G251=BD!$B$10),"Si es más de cinco Indica solo cantidad de beneficiarios",""))))</f>
        <v/>
      </c>
      <c r="L251" s="45"/>
      <c r="M251" s="45"/>
      <c r="N251" s="39" t="str">
        <f>IF(AND(ISBLANK($L251)=TRUE,ISBLANK($M251)=TRUE,$G251=BD!$B$10),"captura origen-destino",IF(AND(ISBLANK($L251)=FALSE,ISBLANK($M251)=TRUE,$G251=BD!$B$10),"Captura destino",IF(AND(ISBLANK($L251)=TRUE,ISBLANK($M251)=FALSE,$G251=BD!$B$10),"captura origen","")))</f>
        <v/>
      </c>
      <c r="O251" s="51"/>
      <c r="P251" s="52"/>
      <c r="Q251" s="51"/>
      <c r="R251" s="39" t="str">
        <f t="shared" si="7"/>
        <v/>
      </c>
      <c r="S251" s="118"/>
    </row>
    <row r="252" spans="1:19" ht="36" customHeight="1" x14ac:dyDescent="0.2">
      <c r="A252" s="89" t="str">
        <f t="shared" si="6"/>
        <v xml:space="preserve"> </v>
      </c>
      <c r="B252" s="90"/>
      <c r="C252" s="91"/>
      <c r="D252" s="91"/>
      <c r="E252" s="92"/>
      <c r="F252" s="92"/>
      <c r="G252" s="93"/>
      <c r="H252" s="95"/>
      <c r="I252" s="130"/>
      <c r="J252" s="96"/>
      <c r="K252" s="94" t="str">
        <f>IF(AND(ISBLANK($J252)=TRUE,$G252=BD!$B$2),"captura beneficiario",IF(AND(ISBLANK($J252)=TRUE,$G252=BD!$B$8),"Si es más de cinco Indica solo cantidad de beneficiarios",IF(AND(ISBLANK($J252)=TRUE,$G252=BD!$B$9),"Si es más de cinco Indica solo cantidad de beneficiarios",IF(AND(ISBLANK($J252)=TRUE,$G252=BD!$B$10),"Si es más de cinco Indica solo cantidad de beneficiarios",""))))</f>
        <v/>
      </c>
      <c r="L252" s="96"/>
      <c r="M252" s="96"/>
      <c r="N252" s="94" t="str">
        <f>IF(AND(ISBLANK($L252)=TRUE,ISBLANK($M252)=TRUE,$G252=BD!$B$10),"captura origen-destino",IF(AND(ISBLANK($L252)=FALSE,ISBLANK($M252)=TRUE,$G252=BD!$B$10),"Captura destino",IF(AND(ISBLANK($L252)=TRUE,ISBLANK($M252)=FALSE,$G252=BD!$B$10),"captura origen","")))</f>
        <v/>
      </c>
      <c r="O252" s="97"/>
      <c r="P252" s="98"/>
      <c r="Q252" s="97"/>
      <c r="R252" s="94" t="str">
        <f t="shared" si="7"/>
        <v/>
      </c>
      <c r="S252" s="118"/>
    </row>
    <row r="253" spans="1:19" ht="36" customHeight="1" x14ac:dyDescent="0.2">
      <c r="A253" s="35" t="str">
        <f t="shared" si="6"/>
        <v xml:space="preserve"> </v>
      </c>
      <c r="B253" s="42"/>
      <c r="C253" s="34"/>
      <c r="D253" s="34"/>
      <c r="E253" s="36"/>
      <c r="F253" s="36"/>
      <c r="G253" s="48"/>
      <c r="H253" s="37"/>
      <c r="I253" s="131"/>
      <c r="J253" s="45"/>
      <c r="K253" s="39" t="str">
        <f>IF(AND(ISBLANK($J253)=TRUE,$G253=BD!$B$2),"captura beneficiario",IF(AND(ISBLANK($J253)=TRUE,$G253=BD!$B$8),"Si es más de cinco Indica solo cantidad de beneficiarios",IF(AND(ISBLANK($J253)=TRUE,$G253=BD!$B$9),"Si es más de cinco Indica solo cantidad de beneficiarios",IF(AND(ISBLANK($J253)=TRUE,$G253=BD!$B$10),"Si es más de cinco Indica solo cantidad de beneficiarios",""))))</f>
        <v/>
      </c>
      <c r="L253" s="45"/>
      <c r="M253" s="45"/>
      <c r="N253" s="39" t="str">
        <f>IF(AND(ISBLANK($L253)=TRUE,ISBLANK($M253)=TRUE,$G253=BD!$B$10),"captura origen-destino",IF(AND(ISBLANK($L253)=FALSE,ISBLANK($M253)=TRUE,$G253=BD!$B$10),"Captura destino",IF(AND(ISBLANK($L253)=TRUE,ISBLANK($M253)=FALSE,$G253=BD!$B$10),"captura origen","")))</f>
        <v/>
      </c>
      <c r="O253" s="51"/>
      <c r="P253" s="52"/>
      <c r="Q253" s="51"/>
      <c r="R253" s="39" t="str">
        <f t="shared" si="7"/>
        <v/>
      </c>
      <c r="S253" s="118"/>
    </row>
    <row r="254" spans="1:19" ht="36" customHeight="1" x14ac:dyDescent="0.2">
      <c r="A254" s="89" t="str">
        <f t="shared" si="6"/>
        <v xml:space="preserve"> </v>
      </c>
      <c r="B254" s="90"/>
      <c r="C254" s="91"/>
      <c r="D254" s="91"/>
      <c r="E254" s="92"/>
      <c r="F254" s="92"/>
      <c r="G254" s="93"/>
      <c r="H254" s="95"/>
      <c r="I254" s="130"/>
      <c r="J254" s="96"/>
      <c r="K254" s="94" t="str">
        <f>IF(AND(ISBLANK($J254)=TRUE,$G254=BD!$B$2),"captura beneficiario",IF(AND(ISBLANK($J254)=TRUE,$G254=BD!$B$8),"Si es más de cinco Indica solo cantidad de beneficiarios",IF(AND(ISBLANK($J254)=TRUE,$G254=BD!$B$9),"Si es más de cinco Indica solo cantidad de beneficiarios",IF(AND(ISBLANK($J254)=TRUE,$G254=BD!$B$10),"Si es más de cinco Indica solo cantidad de beneficiarios",""))))</f>
        <v/>
      </c>
      <c r="L254" s="96"/>
      <c r="M254" s="96"/>
      <c r="N254" s="94" t="str">
        <f>IF(AND(ISBLANK($L254)=TRUE,ISBLANK($M254)=TRUE,$G254=BD!$B$10),"captura origen-destino",IF(AND(ISBLANK($L254)=FALSE,ISBLANK($M254)=TRUE,$G254=BD!$B$10),"Captura destino",IF(AND(ISBLANK($L254)=TRUE,ISBLANK($M254)=FALSE,$G254=BD!$B$10),"captura origen","")))</f>
        <v/>
      </c>
      <c r="O254" s="97"/>
      <c r="P254" s="98"/>
      <c r="Q254" s="97"/>
      <c r="R254" s="94" t="str">
        <f t="shared" si="7"/>
        <v/>
      </c>
      <c r="S254" s="118"/>
    </row>
    <row r="255" spans="1:19" ht="36" customHeight="1" x14ac:dyDescent="0.2">
      <c r="A255" s="35" t="str">
        <f t="shared" si="6"/>
        <v xml:space="preserve"> </v>
      </c>
      <c r="B255" s="42"/>
      <c r="C255" s="34"/>
      <c r="D255" s="34"/>
      <c r="E255" s="36"/>
      <c r="F255" s="36"/>
      <c r="G255" s="48"/>
      <c r="H255" s="37"/>
      <c r="I255" s="131"/>
      <c r="J255" s="45"/>
      <c r="K255" s="39" t="str">
        <f>IF(AND(ISBLANK($J255)=TRUE,$G255=BD!$B$2),"captura beneficiario",IF(AND(ISBLANK($J255)=TRUE,$G255=BD!$B$8),"Si es más de cinco Indica solo cantidad de beneficiarios",IF(AND(ISBLANK($J255)=TRUE,$G255=BD!$B$9),"Si es más de cinco Indica solo cantidad de beneficiarios",IF(AND(ISBLANK($J255)=TRUE,$G255=BD!$B$10),"Si es más de cinco Indica solo cantidad de beneficiarios",""))))</f>
        <v/>
      </c>
      <c r="L255" s="45"/>
      <c r="M255" s="45"/>
      <c r="N255" s="39" t="str">
        <f>IF(AND(ISBLANK($L255)=TRUE,ISBLANK($M255)=TRUE,$G255=BD!$B$10),"captura origen-destino",IF(AND(ISBLANK($L255)=FALSE,ISBLANK($M255)=TRUE,$G255=BD!$B$10),"Captura destino",IF(AND(ISBLANK($L255)=TRUE,ISBLANK($M255)=FALSE,$G255=BD!$B$10),"captura origen","")))</f>
        <v/>
      </c>
      <c r="O255" s="51"/>
      <c r="P255" s="52"/>
      <c r="Q255" s="51"/>
      <c r="R255" s="39" t="str">
        <f t="shared" si="7"/>
        <v/>
      </c>
      <c r="S255" s="118"/>
    </row>
    <row r="256" spans="1:19" ht="36" customHeight="1" x14ac:dyDescent="0.2">
      <c r="A256" s="89" t="str">
        <f t="shared" si="6"/>
        <v xml:space="preserve"> </v>
      </c>
      <c r="B256" s="90"/>
      <c r="C256" s="91"/>
      <c r="D256" s="91"/>
      <c r="E256" s="92"/>
      <c r="F256" s="92"/>
      <c r="G256" s="93"/>
      <c r="H256" s="95"/>
      <c r="I256" s="130"/>
      <c r="J256" s="96"/>
      <c r="K256" s="94" t="str">
        <f>IF(AND(ISBLANK($J256)=TRUE,$G256=BD!$B$2),"captura beneficiario",IF(AND(ISBLANK($J256)=TRUE,$G256=BD!$B$8),"Si es más de cinco Indica solo cantidad de beneficiarios",IF(AND(ISBLANK($J256)=TRUE,$G256=BD!$B$9),"Si es más de cinco Indica solo cantidad de beneficiarios",IF(AND(ISBLANK($J256)=TRUE,$G256=BD!$B$10),"Si es más de cinco Indica solo cantidad de beneficiarios",""))))</f>
        <v/>
      </c>
      <c r="L256" s="96"/>
      <c r="M256" s="96"/>
      <c r="N256" s="94" t="str">
        <f>IF(AND(ISBLANK($L256)=TRUE,ISBLANK($M256)=TRUE,$G256=BD!$B$10),"captura origen-destino",IF(AND(ISBLANK($L256)=FALSE,ISBLANK($M256)=TRUE,$G256=BD!$B$10),"Captura destino",IF(AND(ISBLANK($L256)=TRUE,ISBLANK($M256)=FALSE,$G256=BD!$B$10),"captura origen","")))</f>
        <v/>
      </c>
      <c r="O256" s="97"/>
      <c r="P256" s="98"/>
      <c r="Q256" s="97"/>
      <c r="R256" s="94" t="str">
        <f t="shared" si="7"/>
        <v/>
      </c>
      <c r="S256" s="118"/>
    </row>
    <row r="257" spans="1:19" ht="36" customHeight="1" x14ac:dyDescent="0.2">
      <c r="A257" s="35" t="str">
        <f t="shared" si="6"/>
        <v xml:space="preserve"> </v>
      </c>
      <c r="B257" s="42"/>
      <c r="C257" s="34"/>
      <c r="D257" s="34"/>
      <c r="E257" s="36"/>
      <c r="F257" s="36"/>
      <c r="G257" s="48"/>
      <c r="H257" s="37"/>
      <c r="I257" s="131"/>
      <c r="J257" s="45"/>
      <c r="K257" s="39" t="str">
        <f>IF(AND(ISBLANK($J257)=TRUE,$G257=BD!$B$2),"captura beneficiario",IF(AND(ISBLANK($J257)=TRUE,$G257=BD!$B$8),"Si es más de cinco Indica solo cantidad de beneficiarios",IF(AND(ISBLANK($J257)=TRUE,$G257=BD!$B$9),"Si es más de cinco Indica solo cantidad de beneficiarios",IF(AND(ISBLANK($J257)=TRUE,$G257=BD!$B$10),"Si es más de cinco Indica solo cantidad de beneficiarios",""))))</f>
        <v/>
      </c>
      <c r="L257" s="45"/>
      <c r="M257" s="45"/>
      <c r="N257" s="39" t="str">
        <f>IF(AND(ISBLANK($L257)=TRUE,ISBLANK($M257)=TRUE,$G257=BD!$B$10),"captura origen-destino",IF(AND(ISBLANK($L257)=FALSE,ISBLANK($M257)=TRUE,$G257=BD!$B$10),"Captura destino",IF(AND(ISBLANK($L257)=TRUE,ISBLANK($M257)=FALSE,$G257=BD!$B$10),"captura origen","")))</f>
        <v/>
      </c>
      <c r="O257" s="51"/>
      <c r="P257" s="52"/>
      <c r="Q257" s="51"/>
      <c r="R257" s="39" t="str">
        <f t="shared" si="7"/>
        <v/>
      </c>
      <c r="S257" s="118"/>
    </row>
    <row r="258" spans="1:19" ht="36" customHeight="1" x14ac:dyDescent="0.2">
      <c r="A258" s="89" t="str">
        <f t="shared" si="6"/>
        <v xml:space="preserve"> </v>
      </c>
      <c r="B258" s="90"/>
      <c r="C258" s="91"/>
      <c r="D258" s="91"/>
      <c r="E258" s="92"/>
      <c r="F258" s="92"/>
      <c r="G258" s="93"/>
      <c r="H258" s="95"/>
      <c r="I258" s="130"/>
      <c r="J258" s="96"/>
      <c r="K258" s="94" t="str">
        <f>IF(AND(ISBLANK($J258)=TRUE,$G258=BD!$B$2),"captura beneficiario",IF(AND(ISBLANK($J258)=TRUE,$G258=BD!$B$8),"Si es más de cinco Indica solo cantidad de beneficiarios",IF(AND(ISBLANK($J258)=TRUE,$G258=BD!$B$9),"Si es más de cinco Indica solo cantidad de beneficiarios",IF(AND(ISBLANK($J258)=TRUE,$G258=BD!$B$10),"Si es más de cinco Indica solo cantidad de beneficiarios",""))))</f>
        <v/>
      </c>
      <c r="L258" s="96"/>
      <c r="M258" s="96"/>
      <c r="N258" s="94" t="str">
        <f>IF(AND(ISBLANK($L258)=TRUE,ISBLANK($M258)=TRUE,$G258=BD!$B$10),"captura origen-destino",IF(AND(ISBLANK($L258)=FALSE,ISBLANK($M258)=TRUE,$G258=BD!$B$10),"Captura destino",IF(AND(ISBLANK($L258)=TRUE,ISBLANK($M258)=FALSE,$G258=BD!$B$10),"captura origen","")))</f>
        <v/>
      </c>
      <c r="O258" s="97"/>
      <c r="P258" s="98"/>
      <c r="Q258" s="97"/>
      <c r="R258" s="94" t="str">
        <f t="shared" si="7"/>
        <v/>
      </c>
      <c r="S258" s="118"/>
    </row>
    <row r="259" spans="1:19" ht="36" customHeight="1" x14ac:dyDescent="0.2">
      <c r="A259" s="35" t="str">
        <f t="shared" si="6"/>
        <v xml:space="preserve"> </v>
      </c>
      <c r="B259" s="42"/>
      <c r="C259" s="34"/>
      <c r="D259" s="34"/>
      <c r="E259" s="36"/>
      <c r="F259" s="36"/>
      <c r="G259" s="48"/>
      <c r="H259" s="37"/>
      <c r="I259" s="131"/>
      <c r="J259" s="45"/>
      <c r="K259" s="39" t="str">
        <f>IF(AND(ISBLANK($J259)=TRUE,$G259=BD!$B$2),"captura beneficiario",IF(AND(ISBLANK($J259)=TRUE,$G259=BD!$B$8),"Si es más de cinco Indica solo cantidad de beneficiarios",IF(AND(ISBLANK($J259)=TRUE,$G259=BD!$B$9),"Si es más de cinco Indica solo cantidad de beneficiarios",IF(AND(ISBLANK($J259)=TRUE,$G259=BD!$B$10),"Si es más de cinco Indica solo cantidad de beneficiarios",""))))</f>
        <v/>
      </c>
      <c r="L259" s="45"/>
      <c r="M259" s="45"/>
      <c r="N259" s="39" t="str">
        <f>IF(AND(ISBLANK($L259)=TRUE,ISBLANK($M259)=TRUE,$G259=BD!$B$10),"captura origen-destino",IF(AND(ISBLANK($L259)=FALSE,ISBLANK($M259)=TRUE,$G259=BD!$B$10),"Captura destino",IF(AND(ISBLANK($L259)=TRUE,ISBLANK($M259)=FALSE,$G259=BD!$B$10),"captura origen","")))</f>
        <v/>
      </c>
      <c r="O259" s="51"/>
      <c r="P259" s="52"/>
      <c r="Q259" s="51"/>
      <c r="R259" s="39" t="str">
        <f t="shared" si="7"/>
        <v/>
      </c>
      <c r="S259" s="118"/>
    </row>
    <row r="260" spans="1:19" ht="36" customHeight="1" x14ac:dyDescent="0.2">
      <c r="A260" s="89" t="str">
        <f t="shared" ref="A260:A323" si="8">IF(H260=0," ",A259+1)</f>
        <v xml:space="preserve"> </v>
      </c>
      <c r="B260" s="90"/>
      <c r="C260" s="91"/>
      <c r="D260" s="91"/>
      <c r="E260" s="92"/>
      <c r="F260" s="92"/>
      <c r="G260" s="93"/>
      <c r="H260" s="95"/>
      <c r="I260" s="130"/>
      <c r="J260" s="96"/>
      <c r="K260" s="94" t="str">
        <f>IF(AND(ISBLANK($J260)=TRUE,$G260=BD!$B$2),"captura beneficiario",IF(AND(ISBLANK($J260)=TRUE,$G260=BD!$B$8),"Si es más de cinco Indica solo cantidad de beneficiarios",IF(AND(ISBLANK($J260)=TRUE,$G260=BD!$B$9),"Si es más de cinco Indica solo cantidad de beneficiarios",IF(AND(ISBLANK($J260)=TRUE,$G260=BD!$B$10),"Si es más de cinco Indica solo cantidad de beneficiarios",""))))</f>
        <v/>
      </c>
      <c r="L260" s="96"/>
      <c r="M260" s="96"/>
      <c r="N260" s="94" t="str">
        <f>IF(AND(ISBLANK($L260)=TRUE,ISBLANK($M260)=TRUE,$G260=BD!$B$10),"captura origen-destino",IF(AND(ISBLANK($L260)=FALSE,ISBLANK($M260)=TRUE,$G260=BD!$B$10),"Captura destino",IF(AND(ISBLANK($L260)=TRUE,ISBLANK($M260)=FALSE,$G260=BD!$B$10),"captura origen","")))</f>
        <v/>
      </c>
      <c r="O260" s="97"/>
      <c r="P260" s="98"/>
      <c r="Q260" s="97"/>
      <c r="R260" s="94" t="str">
        <f t="shared" ref="R260:R323" si="9">IF(AND(ISBLANK($P260)=TRUE,ISBLANK($Q260),$O260=""),"",IF(AND(ISBLANK($P260)=TRUE,ISBLANK($Q260),$O260="No corresponde a ningún evento"),"",IF(AND(ISBLANK($P260)=FALSE,ISBLANK($Q260)=TRUE,$O260&lt;&gt;"No corresponde a ningún evento"),"Indica Lugar",IF(AND(ISBLANK($P260)=TRUE,ISBLANK($Q260)=TRUE,$O260&lt;&gt;"No corresponde a ningún evento"),"Indica la Fecha del evento",IF(AND(ISBLANK($P260)=TRUE,ISBLANK($Q260)=FALSE,$O260&lt;&gt;"No corresponde a ningún evento"),"Indica la Fecha del evento","")))))</f>
        <v/>
      </c>
      <c r="S260" s="118"/>
    </row>
    <row r="261" spans="1:19" ht="36" customHeight="1" x14ac:dyDescent="0.2">
      <c r="A261" s="35" t="str">
        <f t="shared" si="8"/>
        <v xml:space="preserve"> </v>
      </c>
      <c r="B261" s="42"/>
      <c r="C261" s="34"/>
      <c r="D261" s="34"/>
      <c r="E261" s="36"/>
      <c r="F261" s="36"/>
      <c r="G261" s="48"/>
      <c r="H261" s="37"/>
      <c r="I261" s="131"/>
      <c r="J261" s="45"/>
      <c r="K261" s="39" t="str">
        <f>IF(AND(ISBLANK($J261)=TRUE,$G261=BD!$B$2),"captura beneficiario",IF(AND(ISBLANK($J261)=TRUE,$G261=BD!$B$8),"Si es más de cinco Indica solo cantidad de beneficiarios",IF(AND(ISBLANK($J261)=TRUE,$G261=BD!$B$9),"Si es más de cinco Indica solo cantidad de beneficiarios",IF(AND(ISBLANK($J261)=TRUE,$G261=BD!$B$10),"Si es más de cinco Indica solo cantidad de beneficiarios",""))))</f>
        <v/>
      </c>
      <c r="L261" s="45"/>
      <c r="M261" s="45"/>
      <c r="N261" s="39" t="str">
        <f>IF(AND(ISBLANK($L261)=TRUE,ISBLANK($M261)=TRUE,$G261=BD!$B$10),"captura origen-destino",IF(AND(ISBLANK($L261)=FALSE,ISBLANK($M261)=TRUE,$G261=BD!$B$10),"Captura destino",IF(AND(ISBLANK($L261)=TRUE,ISBLANK($M261)=FALSE,$G261=BD!$B$10),"captura origen","")))</f>
        <v/>
      </c>
      <c r="O261" s="51"/>
      <c r="P261" s="52"/>
      <c r="Q261" s="51"/>
      <c r="R261" s="39" t="str">
        <f t="shared" si="9"/>
        <v/>
      </c>
      <c r="S261" s="118"/>
    </row>
    <row r="262" spans="1:19" ht="36" customHeight="1" x14ac:dyDescent="0.2">
      <c r="A262" s="89" t="str">
        <f t="shared" si="8"/>
        <v xml:space="preserve"> </v>
      </c>
      <c r="B262" s="90"/>
      <c r="C262" s="91"/>
      <c r="D262" s="91"/>
      <c r="E262" s="92"/>
      <c r="F262" s="92"/>
      <c r="G262" s="93"/>
      <c r="H262" s="95"/>
      <c r="I262" s="130"/>
      <c r="J262" s="96"/>
      <c r="K262" s="94" t="str">
        <f>IF(AND(ISBLANK($J262)=TRUE,$G262=BD!$B$2),"captura beneficiario",IF(AND(ISBLANK($J262)=TRUE,$G262=BD!$B$8),"Si es más de cinco Indica solo cantidad de beneficiarios",IF(AND(ISBLANK($J262)=TRUE,$G262=BD!$B$9),"Si es más de cinco Indica solo cantidad de beneficiarios",IF(AND(ISBLANK($J262)=TRUE,$G262=BD!$B$10),"Si es más de cinco Indica solo cantidad de beneficiarios",""))))</f>
        <v/>
      </c>
      <c r="L262" s="96"/>
      <c r="M262" s="96"/>
      <c r="N262" s="94" t="str">
        <f>IF(AND(ISBLANK($L262)=TRUE,ISBLANK($M262)=TRUE,$G262=BD!$B$10),"captura origen-destino",IF(AND(ISBLANK($L262)=FALSE,ISBLANK($M262)=TRUE,$G262=BD!$B$10),"Captura destino",IF(AND(ISBLANK($L262)=TRUE,ISBLANK($M262)=FALSE,$G262=BD!$B$10),"captura origen","")))</f>
        <v/>
      </c>
      <c r="O262" s="97"/>
      <c r="P262" s="98"/>
      <c r="Q262" s="97"/>
      <c r="R262" s="94" t="str">
        <f t="shared" si="9"/>
        <v/>
      </c>
      <c r="S262" s="118"/>
    </row>
    <row r="263" spans="1:19" ht="36" customHeight="1" x14ac:dyDescent="0.2">
      <c r="A263" s="35" t="str">
        <f t="shared" si="8"/>
        <v xml:space="preserve"> </v>
      </c>
      <c r="B263" s="42"/>
      <c r="C263" s="34"/>
      <c r="D263" s="34"/>
      <c r="E263" s="36"/>
      <c r="F263" s="36"/>
      <c r="G263" s="48"/>
      <c r="H263" s="37"/>
      <c r="I263" s="131"/>
      <c r="J263" s="45"/>
      <c r="K263" s="39" t="str">
        <f>IF(AND(ISBLANK($J263)=TRUE,$G263=BD!$B$2),"captura beneficiario",IF(AND(ISBLANK($J263)=TRUE,$G263=BD!$B$8),"Si es más de cinco Indica solo cantidad de beneficiarios",IF(AND(ISBLANK($J263)=TRUE,$G263=BD!$B$9),"Si es más de cinco Indica solo cantidad de beneficiarios",IF(AND(ISBLANK($J263)=TRUE,$G263=BD!$B$10),"Si es más de cinco Indica solo cantidad de beneficiarios",""))))</f>
        <v/>
      </c>
      <c r="L263" s="45"/>
      <c r="M263" s="45"/>
      <c r="N263" s="39" t="str">
        <f>IF(AND(ISBLANK($L263)=TRUE,ISBLANK($M263)=TRUE,$G263=BD!$B$10),"captura origen-destino",IF(AND(ISBLANK($L263)=FALSE,ISBLANK($M263)=TRUE,$G263=BD!$B$10),"Captura destino",IF(AND(ISBLANK($L263)=TRUE,ISBLANK($M263)=FALSE,$G263=BD!$B$10),"captura origen","")))</f>
        <v/>
      </c>
      <c r="O263" s="51"/>
      <c r="P263" s="52"/>
      <c r="Q263" s="51"/>
      <c r="R263" s="39" t="str">
        <f t="shared" si="9"/>
        <v/>
      </c>
      <c r="S263" s="118"/>
    </row>
    <row r="264" spans="1:19" ht="36" customHeight="1" x14ac:dyDescent="0.2">
      <c r="A264" s="89" t="str">
        <f t="shared" si="8"/>
        <v xml:space="preserve"> </v>
      </c>
      <c r="B264" s="90"/>
      <c r="C264" s="91"/>
      <c r="D264" s="91"/>
      <c r="E264" s="92"/>
      <c r="F264" s="92"/>
      <c r="G264" s="93"/>
      <c r="H264" s="95"/>
      <c r="I264" s="130"/>
      <c r="J264" s="96"/>
      <c r="K264" s="94" t="str">
        <f>IF(AND(ISBLANK($J264)=TRUE,$G264=BD!$B$2),"captura beneficiario",IF(AND(ISBLANK($J264)=TRUE,$G264=BD!$B$8),"Si es más de cinco Indica solo cantidad de beneficiarios",IF(AND(ISBLANK($J264)=TRUE,$G264=BD!$B$9),"Si es más de cinco Indica solo cantidad de beneficiarios",IF(AND(ISBLANK($J264)=TRUE,$G264=BD!$B$10),"Si es más de cinco Indica solo cantidad de beneficiarios",""))))</f>
        <v/>
      </c>
      <c r="L264" s="96"/>
      <c r="M264" s="96"/>
      <c r="N264" s="94" t="str">
        <f>IF(AND(ISBLANK($L264)=TRUE,ISBLANK($M264)=TRUE,$G264=BD!$B$10),"captura origen-destino",IF(AND(ISBLANK($L264)=FALSE,ISBLANK($M264)=TRUE,$G264=BD!$B$10),"Captura destino",IF(AND(ISBLANK($L264)=TRUE,ISBLANK($M264)=FALSE,$G264=BD!$B$10),"captura origen","")))</f>
        <v/>
      </c>
      <c r="O264" s="97"/>
      <c r="P264" s="98"/>
      <c r="Q264" s="97"/>
      <c r="R264" s="94" t="str">
        <f t="shared" si="9"/>
        <v/>
      </c>
      <c r="S264" s="118"/>
    </row>
    <row r="265" spans="1:19" ht="36" customHeight="1" x14ac:dyDescent="0.2">
      <c r="A265" s="35" t="str">
        <f t="shared" si="8"/>
        <v xml:space="preserve"> </v>
      </c>
      <c r="B265" s="42"/>
      <c r="C265" s="34"/>
      <c r="D265" s="34"/>
      <c r="E265" s="36"/>
      <c r="F265" s="36"/>
      <c r="G265" s="48"/>
      <c r="H265" s="37"/>
      <c r="I265" s="131"/>
      <c r="J265" s="45"/>
      <c r="K265" s="39" t="str">
        <f>IF(AND(ISBLANK($J265)=TRUE,$G265=BD!$B$2),"captura beneficiario",IF(AND(ISBLANK($J265)=TRUE,$G265=BD!$B$8),"Si es más de cinco Indica solo cantidad de beneficiarios",IF(AND(ISBLANK($J265)=TRUE,$G265=BD!$B$9),"Si es más de cinco Indica solo cantidad de beneficiarios",IF(AND(ISBLANK($J265)=TRUE,$G265=BD!$B$10),"Si es más de cinco Indica solo cantidad de beneficiarios",""))))</f>
        <v/>
      </c>
      <c r="L265" s="45"/>
      <c r="M265" s="45"/>
      <c r="N265" s="39" t="str">
        <f>IF(AND(ISBLANK($L265)=TRUE,ISBLANK($M265)=TRUE,$G265=BD!$B$10),"captura origen-destino",IF(AND(ISBLANK($L265)=FALSE,ISBLANK($M265)=TRUE,$G265=BD!$B$10),"Captura destino",IF(AND(ISBLANK($L265)=TRUE,ISBLANK($M265)=FALSE,$G265=BD!$B$10),"captura origen","")))</f>
        <v/>
      </c>
      <c r="O265" s="51"/>
      <c r="P265" s="52"/>
      <c r="Q265" s="51"/>
      <c r="R265" s="39" t="str">
        <f t="shared" si="9"/>
        <v/>
      </c>
      <c r="S265" s="118"/>
    </row>
    <row r="266" spans="1:19" ht="36" customHeight="1" x14ac:dyDescent="0.2">
      <c r="A266" s="89" t="str">
        <f t="shared" si="8"/>
        <v xml:space="preserve"> </v>
      </c>
      <c r="B266" s="90"/>
      <c r="C266" s="91"/>
      <c r="D266" s="91"/>
      <c r="E266" s="92"/>
      <c r="F266" s="92"/>
      <c r="G266" s="93"/>
      <c r="H266" s="95"/>
      <c r="I266" s="130"/>
      <c r="J266" s="96"/>
      <c r="K266" s="94" t="str">
        <f>IF(AND(ISBLANK($J266)=TRUE,$G266=BD!$B$2),"captura beneficiario",IF(AND(ISBLANK($J266)=TRUE,$G266=BD!$B$8),"Si es más de cinco Indica solo cantidad de beneficiarios",IF(AND(ISBLANK($J266)=TRUE,$G266=BD!$B$9),"Si es más de cinco Indica solo cantidad de beneficiarios",IF(AND(ISBLANK($J266)=TRUE,$G266=BD!$B$10),"Si es más de cinco Indica solo cantidad de beneficiarios",""))))</f>
        <v/>
      </c>
      <c r="L266" s="96"/>
      <c r="M266" s="96"/>
      <c r="N266" s="94" t="str">
        <f>IF(AND(ISBLANK($L266)=TRUE,ISBLANK($M266)=TRUE,$G266=BD!$B$10),"captura origen-destino",IF(AND(ISBLANK($L266)=FALSE,ISBLANK($M266)=TRUE,$G266=BD!$B$10),"Captura destino",IF(AND(ISBLANK($L266)=TRUE,ISBLANK($M266)=FALSE,$G266=BD!$B$10),"captura origen","")))</f>
        <v/>
      </c>
      <c r="O266" s="97"/>
      <c r="P266" s="98"/>
      <c r="Q266" s="97"/>
      <c r="R266" s="94" t="str">
        <f t="shared" si="9"/>
        <v/>
      </c>
      <c r="S266" s="118"/>
    </row>
    <row r="267" spans="1:19" ht="36" customHeight="1" x14ac:dyDescent="0.2">
      <c r="A267" s="35" t="str">
        <f t="shared" si="8"/>
        <v xml:space="preserve"> </v>
      </c>
      <c r="B267" s="42"/>
      <c r="C267" s="34"/>
      <c r="D267" s="34"/>
      <c r="E267" s="36"/>
      <c r="F267" s="36"/>
      <c r="G267" s="48"/>
      <c r="H267" s="37"/>
      <c r="I267" s="131"/>
      <c r="J267" s="45"/>
      <c r="K267" s="39" t="str">
        <f>IF(AND(ISBLANK($J267)=TRUE,$G267=BD!$B$2),"captura beneficiario",IF(AND(ISBLANK($J267)=TRUE,$G267=BD!$B$8),"Si es más de cinco Indica solo cantidad de beneficiarios",IF(AND(ISBLANK($J267)=TRUE,$G267=BD!$B$9),"Si es más de cinco Indica solo cantidad de beneficiarios",IF(AND(ISBLANK($J267)=TRUE,$G267=BD!$B$10),"Si es más de cinco Indica solo cantidad de beneficiarios",""))))</f>
        <v/>
      </c>
      <c r="L267" s="45"/>
      <c r="M267" s="45"/>
      <c r="N267" s="39" t="str">
        <f>IF(AND(ISBLANK($L267)=TRUE,ISBLANK($M267)=TRUE,$G267=BD!$B$10),"captura origen-destino",IF(AND(ISBLANK($L267)=FALSE,ISBLANK($M267)=TRUE,$G267=BD!$B$10),"Captura destino",IF(AND(ISBLANK($L267)=TRUE,ISBLANK($M267)=FALSE,$G267=BD!$B$10),"captura origen","")))</f>
        <v/>
      </c>
      <c r="O267" s="51"/>
      <c r="P267" s="52"/>
      <c r="Q267" s="51"/>
      <c r="R267" s="39" t="str">
        <f t="shared" si="9"/>
        <v/>
      </c>
      <c r="S267" s="118"/>
    </row>
    <row r="268" spans="1:19" ht="36" customHeight="1" x14ac:dyDescent="0.2">
      <c r="A268" s="89" t="str">
        <f t="shared" si="8"/>
        <v xml:space="preserve"> </v>
      </c>
      <c r="B268" s="90"/>
      <c r="C268" s="91"/>
      <c r="D268" s="91"/>
      <c r="E268" s="92"/>
      <c r="F268" s="92"/>
      <c r="G268" s="93"/>
      <c r="H268" s="95"/>
      <c r="I268" s="130"/>
      <c r="J268" s="96"/>
      <c r="K268" s="94" t="str">
        <f>IF(AND(ISBLANK($J268)=TRUE,$G268=BD!$B$2),"captura beneficiario",IF(AND(ISBLANK($J268)=TRUE,$G268=BD!$B$8),"Si es más de cinco Indica solo cantidad de beneficiarios",IF(AND(ISBLANK($J268)=TRUE,$G268=BD!$B$9),"Si es más de cinco Indica solo cantidad de beneficiarios",IF(AND(ISBLANK($J268)=TRUE,$G268=BD!$B$10),"Si es más de cinco Indica solo cantidad de beneficiarios",""))))</f>
        <v/>
      </c>
      <c r="L268" s="96"/>
      <c r="M268" s="96"/>
      <c r="N268" s="94" t="str">
        <f>IF(AND(ISBLANK($L268)=TRUE,ISBLANK($M268)=TRUE,$G268=BD!$B$10),"captura origen-destino",IF(AND(ISBLANK($L268)=FALSE,ISBLANK($M268)=TRUE,$G268=BD!$B$10),"Captura destino",IF(AND(ISBLANK($L268)=TRUE,ISBLANK($M268)=FALSE,$G268=BD!$B$10),"captura origen","")))</f>
        <v/>
      </c>
      <c r="O268" s="97"/>
      <c r="P268" s="98"/>
      <c r="Q268" s="97"/>
      <c r="R268" s="94" t="str">
        <f t="shared" si="9"/>
        <v/>
      </c>
      <c r="S268" s="118"/>
    </row>
    <row r="269" spans="1:19" ht="36" customHeight="1" x14ac:dyDescent="0.2">
      <c r="A269" s="35" t="str">
        <f t="shared" si="8"/>
        <v xml:space="preserve"> </v>
      </c>
      <c r="B269" s="42"/>
      <c r="C269" s="34"/>
      <c r="D269" s="34"/>
      <c r="E269" s="36"/>
      <c r="F269" s="36"/>
      <c r="G269" s="48"/>
      <c r="H269" s="37"/>
      <c r="I269" s="131"/>
      <c r="J269" s="45"/>
      <c r="K269" s="39" t="str">
        <f>IF(AND(ISBLANK($J269)=TRUE,$G269=BD!$B$2),"captura beneficiario",IF(AND(ISBLANK($J269)=TRUE,$G269=BD!$B$8),"Si es más de cinco Indica solo cantidad de beneficiarios",IF(AND(ISBLANK($J269)=TRUE,$G269=BD!$B$9),"Si es más de cinco Indica solo cantidad de beneficiarios",IF(AND(ISBLANK($J269)=TRUE,$G269=BD!$B$10),"Si es más de cinco Indica solo cantidad de beneficiarios",""))))</f>
        <v/>
      </c>
      <c r="L269" s="45"/>
      <c r="M269" s="45"/>
      <c r="N269" s="39" t="str">
        <f>IF(AND(ISBLANK($L269)=TRUE,ISBLANK($M269)=TRUE,$G269=BD!$B$10),"captura origen-destino",IF(AND(ISBLANK($L269)=FALSE,ISBLANK($M269)=TRUE,$G269=BD!$B$10),"Captura destino",IF(AND(ISBLANK($L269)=TRUE,ISBLANK($M269)=FALSE,$G269=BD!$B$10),"captura origen","")))</f>
        <v/>
      </c>
      <c r="O269" s="51"/>
      <c r="P269" s="52"/>
      <c r="Q269" s="51"/>
      <c r="R269" s="39" t="str">
        <f t="shared" si="9"/>
        <v/>
      </c>
      <c r="S269" s="118"/>
    </row>
    <row r="270" spans="1:19" ht="36" customHeight="1" x14ac:dyDescent="0.2">
      <c r="A270" s="89" t="str">
        <f t="shared" si="8"/>
        <v xml:space="preserve"> </v>
      </c>
      <c r="B270" s="90"/>
      <c r="C270" s="91"/>
      <c r="D270" s="91"/>
      <c r="E270" s="92"/>
      <c r="F270" s="92"/>
      <c r="G270" s="93"/>
      <c r="H270" s="95"/>
      <c r="I270" s="130"/>
      <c r="J270" s="96"/>
      <c r="K270" s="94" t="str">
        <f>IF(AND(ISBLANK($J270)=TRUE,$G270=BD!$B$2),"captura beneficiario",IF(AND(ISBLANK($J270)=TRUE,$G270=BD!$B$8),"Si es más de cinco Indica solo cantidad de beneficiarios",IF(AND(ISBLANK($J270)=TRUE,$G270=BD!$B$9),"Si es más de cinco Indica solo cantidad de beneficiarios",IF(AND(ISBLANK($J270)=TRUE,$G270=BD!$B$10),"Si es más de cinco Indica solo cantidad de beneficiarios",""))))</f>
        <v/>
      </c>
      <c r="L270" s="96"/>
      <c r="M270" s="96"/>
      <c r="N270" s="94" t="str">
        <f>IF(AND(ISBLANK($L270)=TRUE,ISBLANK($M270)=TRUE,$G270=BD!$B$10),"captura origen-destino",IF(AND(ISBLANK($L270)=FALSE,ISBLANK($M270)=TRUE,$G270=BD!$B$10),"Captura destino",IF(AND(ISBLANK($L270)=TRUE,ISBLANK($M270)=FALSE,$G270=BD!$B$10),"captura origen","")))</f>
        <v/>
      </c>
      <c r="O270" s="97"/>
      <c r="P270" s="98"/>
      <c r="Q270" s="97"/>
      <c r="R270" s="94" t="str">
        <f t="shared" si="9"/>
        <v/>
      </c>
      <c r="S270" s="118"/>
    </row>
    <row r="271" spans="1:19" ht="36" customHeight="1" x14ac:dyDescent="0.2">
      <c r="A271" s="35" t="str">
        <f t="shared" si="8"/>
        <v xml:space="preserve"> </v>
      </c>
      <c r="B271" s="42"/>
      <c r="C271" s="34"/>
      <c r="D271" s="34"/>
      <c r="E271" s="36"/>
      <c r="F271" s="36"/>
      <c r="G271" s="48"/>
      <c r="H271" s="37"/>
      <c r="I271" s="131"/>
      <c r="J271" s="45"/>
      <c r="K271" s="39" t="str">
        <f>IF(AND(ISBLANK($J271)=TRUE,$G271=BD!$B$2),"captura beneficiario",IF(AND(ISBLANK($J271)=TRUE,$G271=BD!$B$8),"Si es más de cinco Indica solo cantidad de beneficiarios",IF(AND(ISBLANK($J271)=TRUE,$G271=BD!$B$9),"Si es más de cinco Indica solo cantidad de beneficiarios",IF(AND(ISBLANK($J271)=TRUE,$G271=BD!$B$10),"Si es más de cinco Indica solo cantidad de beneficiarios",""))))</f>
        <v/>
      </c>
      <c r="L271" s="45"/>
      <c r="M271" s="45"/>
      <c r="N271" s="39" t="str">
        <f>IF(AND(ISBLANK($L271)=TRUE,ISBLANK($M271)=TRUE,$G271=BD!$B$10),"captura origen-destino",IF(AND(ISBLANK($L271)=FALSE,ISBLANK($M271)=TRUE,$G271=BD!$B$10),"Captura destino",IF(AND(ISBLANK($L271)=TRUE,ISBLANK($M271)=FALSE,$G271=BD!$B$10),"captura origen","")))</f>
        <v/>
      </c>
      <c r="O271" s="51"/>
      <c r="P271" s="52"/>
      <c r="Q271" s="51"/>
      <c r="R271" s="39" t="str">
        <f t="shared" si="9"/>
        <v/>
      </c>
      <c r="S271" s="118"/>
    </row>
    <row r="272" spans="1:19" ht="36" customHeight="1" x14ac:dyDescent="0.2">
      <c r="A272" s="89" t="str">
        <f t="shared" si="8"/>
        <v xml:space="preserve"> </v>
      </c>
      <c r="B272" s="90"/>
      <c r="C272" s="91"/>
      <c r="D272" s="91"/>
      <c r="E272" s="92"/>
      <c r="F272" s="92"/>
      <c r="G272" s="93"/>
      <c r="H272" s="95"/>
      <c r="I272" s="130"/>
      <c r="J272" s="96"/>
      <c r="K272" s="94" t="str">
        <f>IF(AND(ISBLANK($J272)=TRUE,$G272=BD!$B$2),"captura beneficiario",IF(AND(ISBLANK($J272)=TRUE,$G272=BD!$B$8),"Si es más de cinco Indica solo cantidad de beneficiarios",IF(AND(ISBLANK($J272)=TRUE,$G272=BD!$B$9),"Si es más de cinco Indica solo cantidad de beneficiarios",IF(AND(ISBLANK($J272)=TRUE,$G272=BD!$B$10),"Si es más de cinco Indica solo cantidad de beneficiarios",""))))</f>
        <v/>
      </c>
      <c r="L272" s="96"/>
      <c r="M272" s="96"/>
      <c r="N272" s="94" t="str">
        <f>IF(AND(ISBLANK($L272)=TRUE,ISBLANK($M272)=TRUE,$G272=BD!$B$10),"captura origen-destino",IF(AND(ISBLANK($L272)=FALSE,ISBLANK($M272)=TRUE,$G272=BD!$B$10),"Captura destino",IF(AND(ISBLANK($L272)=TRUE,ISBLANK($M272)=FALSE,$G272=BD!$B$10),"captura origen","")))</f>
        <v/>
      </c>
      <c r="O272" s="97"/>
      <c r="P272" s="98"/>
      <c r="Q272" s="97"/>
      <c r="R272" s="94" t="str">
        <f t="shared" si="9"/>
        <v/>
      </c>
      <c r="S272" s="118"/>
    </row>
    <row r="273" spans="1:19" ht="36" customHeight="1" x14ac:dyDescent="0.2">
      <c r="A273" s="35" t="str">
        <f t="shared" si="8"/>
        <v xml:space="preserve"> </v>
      </c>
      <c r="B273" s="42"/>
      <c r="C273" s="34"/>
      <c r="D273" s="34"/>
      <c r="E273" s="36"/>
      <c r="F273" s="36"/>
      <c r="G273" s="48"/>
      <c r="H273" s="37"/>
      <c r="I273" s="131"/>
      <c r="J273" s="45"/>
      <c r="K273" s="39" t="str">
        <f>IF(AND(ISBLANK($J273)=TRUE,$G273=BD!$B$2),"captura beneficiario",IF(AND(ISBLANK($J273)=TRUE,$G273=BD!$B$8),"Si es más de cinco Indica solo cantidad de beneficiarios",IF(AND(ISBLANK($J273)=TRUE,$G273=BD!$B$9),"Si es más de cinco Indica solo cantidad de beneficiarios",IF(AND(ISBLANK($J273)=TRUE,$G273=BD!$B$10),"Si es más de cinco Indica solo cantidad de beneficiarios",""))))</f>
        <v/>
      </c>
      <c r="L273" s="45"/>
      <c r="M273" s="45"/>
      <c r="N273" s="39" t="str">
        <f>IF(AND(ISBLANK($L273)=TRUE,ISBLANK($M273)=TRUE,$G273=BD!$B$10),"captura origen-destino",IF(AND(ISBLANK($L273)=FALSE,ISBLANK($M273)=TRUE,$G273=BD!$B$10),"Captura destino",IF(AND(ISBLANK($L273)=TRUE,ISBLANK($M273)=FALSE,$G273=BD!$B$10),"captura origen","")))</f>
        <v/>
      </c>
      <c r="O273" s="51"/>
      <c r="P273" s="52"/>
      <c r="Q273" s="51"/>
      <c r="R273" s="39" t="str">
        <f t="shared" si="9"/>
        <v/>
      </c>
      <c r="S273" s="118"/>
    </row>
    <row r="274" spans="1:19" ht="36" customHeight="1" x14ac:dyDescent="0.2">
      <c r="A274" s="89" t="str">
        <f t="shared" si="8"/>
        <v xml:space="preserve"> </v>
      </c>
      <c r="B274" s="90"/>
      <c r="C274" s="91"/>
      <c r="D274" s="91"/>
      <c r="E274" s="92"/>
      <c r="F274" s="92"/>
      <c r="G274" s="93"/>
      <c r="H274" s="95"/>
      <c r="I274" s="130"/>
      <c r="J274" s="96"/>
      <c r="K274" s="94" t="str">
        <f>IF(AND(ISBLANK($J274)=TRUE,$G274=BD!$B$2),"captura beneficiario",IF(AND(ISBLANK($J274)=TRUE,$G274=BD!$B$8),"Si es más de cinco Indica solo cantidad de beneficiarios",IF(AND(ISBLANK($J274)=TRUE,$G274=BD!$B$9),"Si es más de cinco Indica solo cantidad de beneficiarios",IF(AND(ISBLANK($J274)=TRUE,$G274=BD!$B$10),"Si es más de cinco Indica solo cantidad de beneficiarios",""))))</f>
        <v/>
      </c>
      <c r="L274" s="96"/>
      <c r="M274" s="96"/>
      <c r="N274" s="94" t="str">
        <f>IF(AND(ISBLANK($L274)=TRUE,ISBLANK($M274)=TRUE,$G274=BD!$B$10),"captura origen-destino",IF(AND(ISBLANK($L274)=FALSE,ISBLANK($M274)=TRUE,$G274=BD!$B$10),"Captura destino",IF(AND(ISBLANK($L274)=TRUE,ISBLANK($M274)=FALSE,$G274=BD!$B$10),"captura origen","")))</f>
        <v/>
      </c>
      <c r="O274" s="97"/>
      <c r="P274" s="98"/>
      <c r="Q274" s="97"/>
      <c r="R274" s="94" t="str">
        <f t="shared" si="9"/>
        <v/>
      </c>
      <c r="S274" s="118"/>
    </row>
    <row r="275" spans="1:19" ht="36" customHeight="1" x14ac:dyDescent="0.2">
      <c r="A275" s="35" t="str">
        <f t="shared" si="8"/>
        <v xml:space="preserve"> </v>
      </c>
      <c r="B275" s="42"/>
      <c r="C275" s="34"/>
      <c r="D275" s="34"/>
      <c r="E275" s="36"/>
      <c r="F275" s="36"/>
      <c r="G275" s="48"/>
      <c r="H275" s="37"/>
      <c r="I275" s="131"/>
      <c r="J275" s="45"/>
      <c r="K275" s="39" t="str">
        <f>IF(AND(ISBLANK($J275)=TRUE,$G275=BD!$B$2),"captura beneficiario",IF(AND(ISBLANK($J275)=TRUE,$G275=BD!$B$8),"Si es más de cinco Indica solo cantidad de beneficiarios",IF(AND(ISBLANK($J275)=TRUE,$G275=BD!$B$9),"Si es más de cinco Indica solo cantidad de beneficiarios",IF(AND(ISBLANK($J275)=TRUE,$G275=BD!$B$10),"Si es más de cinco Indica solo cantidad de beneficiarios",""))))</f>
        <v/>
      </c>
      <c r="L275" s="45"/>
      <c r="M275" s="45"/>
      <c r="N275" s="39" t="str">
        <f>IF(AND(ISBLANK($L275)=TRUE,ISBLANK($M275)=TRUE,$G275=BD!$B$10),"captura origen-destino",IF(AND(ISBLANK($L275)=FALSE,ISBLANK($M275)=TRUE,$G275=BD!$B$10),"Captura destino",IF(AND(ISBLANK($L275)=TRUE,ISBLANK($M275)=FALSE,$G275=BD!$B$10),"captura origen","")))</f>
        <v/>
      </c>
      <c r="O275" s="51"/>
      <c r="P275" s="52"/>
      <c r="Q275" s="51"/>
      <c r="R275" s="39" t="str">
        <f t="shared" si="9"/>
        <v/>
      </c>
      <c r="S275" s="118"/>
    </row>
    <row r="276" spans="1:19" ht="36" customHeight="1" x14ac:dyDescent="0.2">
      <c r="A276" s="89" t="str">
        <f t="shared" si="8"/>
        <v xml:space="preserve"> </v>
      </c>
      <c r="B276" s="90"/>
      <c r="C276" s="91"/>
      <c r="D276" s="91"/>
      <c r="E276" s="92"/>
      <c r="F276" s="92"/>
      <c r="G276" s="93"/>
      <c r="H276" s="95"/>
      <c r="I276" s="130"/>
      <c r="J276" s="96"/>
      <c r="K276" s="94" t="str">
        <f>IF(AND(ISBLANK($J276)=TRUE,$G276=BD!$B$2),"captura beneficiario",IF(AND(ISBLANK($J276)=TRUE,$G276=BD!$B$8),"Si es más de cinco Indica solo cantidad de beneficiarios",IF(AND(ISBLANK($J276)=TRUE,$G276=BD!$B$9),"Si es más de cinco Indica solo cantidad de beneficiarios",IF(AND(ISBLANK($J276)=TRUE,$G276=BD!$B$10),"Si es más de cinco Indica solo cantidad de beneficiarios",""))))</f>
        <v/>
      </c>
      <c r="L276" s="96"/>
      <c r="M276" s="96"/>
      <c r="N276" s="94" t="str">
        <f>IF(AND(ISBLANK($L276)=TRUE,ISBLANK($M276)=TRUE,$G276=BD!$B$10),"captura origen-destino",IF(AND(ISBLANK($L276)=FALSE,ISBLANK($M276)=TRUE,$G276=BD!$B$10),"Captura destino",IF(AND(ISBLANK($L276)=TRUE,ISBLANK($M276)=FALSE,$G276=BD!$B$10),"captura origen","")))</f>
        <v/>
      </c>
      <c r="O276" s="97"/>
      <c r="P276" s="98"/>
      <c r="Q276" s="97"/>
      <c r="R276" s="94" t="str">
        <f t="shared" si="9"/>
        <v/>
      </c>
      <c r="S276" s="118"/>
    </row>
    <row r="277" spans="1:19" ht="36" customHeight="1" x14ac:dyDescent="0.2">
      <c r="A277" s="35" t="str">
        <f t="shared" si="8"/>
        <v xml:space="preserve"> </v>
      </c>
      <c r="B277" s="42"/>
      <c r="C277" s="34"/>
      <c r="D277" s="34"/>
      <c r="E277" s="36"/>
      <c r="F277" s="36"/>
      <c r="G277" s="48"/>
      <c r="H277" s="37"/>
      <c r="I277" s="131"/>
      <c r="J277" s="45"/>
      <c r="K277" s="39" t="str">
        <f>IF(AND(ISBLANK($J277)=TRUE,$G277=BD!$B$2),"captura beneficiario",IF(AND(ISBLANK($J277)=TRUE,$G277=BD!$B$8),"Si es más de cinco Indica solo cantidad de beneficiarios",IF(AND(ISBLANK($J277)=TRUE,$G277=BD!$B$9),"Si es más de cinco Indica solo cantidad de beneficiarios",IF(AND(ISBLANK($J277)=TRUE,$G277=BD!$B$10),"Si es más de cinco Indica solo cantidad de beneficiarios",""))))</f>
        <v/>
      </c>
      <c r="L277" s="45"/>
      <c r="M277" s="45"/>
      <c r="N277" s="39" t="str">
        <f>IF(AND(ISBLANK($L277)=TRUE,ISBLANK($M277)=TRUE,$G277=BD!$B$10),"captura origen-destino",IF(AND(ISBLANK($L277)=FALSE,ISBLANK($M277)=TRUE,$G277=BD!$B$10),"Captura destino",IF(AND(ISBLANK($L277)=TRUE,ISBLANK($M277)=FALSE,$G277=BD!$B$10),"captura origen","")))</f>
        <v/>
      </c>
      <c r="O277" s="51"/>
      <c r="P277" s="52"/>
      <c r="Q277" s="51"/>
      <c r="R277" s="39" t="str">
        <f t="shared" si="9"/>
        <v/>
      </c>
      <c r="S277" s="118"/>
    </row>
    <row r="278" spans="1:19" ht="36" customHeight="1" x14ac:dyDescent="0.2">
      <c r="A278" s="89" t="str">
        <f t="shared" si="8"/>
        <v xml:space="preserve"> </v>
      </c>
      <c r="B278" s="90"/>
      <c r="C278" s="91"/>
      <c r="D278" s="91"/>
      <c r="E278" s="92"/>
      <c r="F278" s="92"/>
      <c r="G278" s="93"/>
      <c r="H278" s="95"/>
      <c r="I278" s="130"/>
      <c r="J278" s="96"/>
      <c r="K278" s="94" t="str">
        <f>IF(AND(ISBLANK($J278)=TRUE,$G278=BD!$B$2),"captura beneficiario",IF(AND(ISBLANK($J278)=TRUE,$G278=BD!$B$8),"Si es más de cinco Indica solo cantidad de beneficiarios",IF(AND(ISBLANK($J278)=TRUE,$G278=BD!$B$9),"Si es más de cinco Indica solo cantidad de beneficiarios",IF(AND(ISBLANK($J278)=TRUE,$G278=BD!$B$10),"Si es más de cinco Indica solo cantidad de beneficiarios",""))))</f>
        <v/>
      </c>
      <c r="L278" s="96"/>
      <c r="M278" s="96"/>
      <c r="N278" s="94" t="str">
        <f>IF(AND(ISBLANK($L278)=TRUE,ISBLANK($M278)=TRUE,$G278=BD!$B$10),"captura origen-destino",IF(AND(ISBLANK($L278)=FALSE,ISBLANK($M278)=TRUE,$G278=BD!$B$10),"Captura destino",IF(AND(ISBLANK($L278)=TRUE,ISBLANK($M278)=FALSE,$G278=BD!$B$10),"captura origen","")))</f>
        <v/>
      </c>
      <c r="O278" s="97"/>
      <c r="P278" s="98"/>
      <c r="Q278" s="97"/>
      <c r="R278" s="94" t="str">
        <f t="shared" si="9"/>
        <v/>
      </c>
      <c r="S278" s="118"/>
    </row>
    <row r="279" spans="1:19" ht="36" customHeight="1" x14ac:dyDescent="0.2">
      <c r="A279" s="35" t="str">
        <f t="shared" si="8"/>
        <v xml:space="preserve"> </v>
      </c>
      <c r="B279" s="42"/>
      <c r="C279" s="34"/>
      <c r="D279" s="34"/>
      <c r="E279" s="36"/>
      <c r="F279" s="36"/>
      <c r="G279" s="48"/>
      <c r="H279" s="37"/>
      <c r="I279" s="131"/>
      <c r="J279" s="45"/>
      <c r="K279" s="39" t="str">
        <f>IF(AND(ISBLANK($J279)=TRUE,$G279=BD!$B$2),"captura beneficiario",IF(AND(ISBLANK($J279)=TRUE,$G279=BD!$B$8),"Si es más de cinco Indica solo cantidad de beneficiarios",IF(AND(ISBLANK($J279)=TRUE,$G279=BD!$B$9),"Si es más de cinco Indica solo cantidad de beneficiarios",IF(AND(ISBLANK($J279)=TRUE,$G279=BD!$B$10),"Si es más de cinco Indica solo cantidad de beneficiarios",""))))</f>
        <v/>
      </c>
      <c r="L279" s="45"/>
      <c r="M279" s="45"/>
      <c r="N279" s="39" t="str">
        <f>IF(AND(ISBLANK($L279)=TRUE,ISBLANK($M279)=TRUE,$G279=BD!$B$10),"captura origen-destino",IF(AND(ISBLANK($L279)=FALSE,ISBLANK($M279)=TRUE,$G279=BD!$B$10),"Captura destino",IF(AND(ISBLANK($L279)=TRUE,ISBLANK($M279)=FALSE,$G279=BD!$B$10),"captura origen","")))</f>
        <v/>
      </c>
      <c r="O279" s="51"/>
      <c r="P279" s="52"/>
      <c r="Q279" s="51"/>
      <c r="R279" s="39" t="str">
        <f t="shared" si="9"/>
        <v/>
      </c>
      <c r="S279" s="118"/>
    </row>
    <row r="280" spans="1:19" ht="36" customHeight="1" x14ac:dyDescent="0.2">
      <c r="A280" s="89" t="str">
        <f t="shared" si="8"/>
        <v xml:space="preserve"> </v>
      </c>
      <c r="B280" s="90"/>
      <c r="C280" s="91"/>
      <c r="D280" s="91"/>
      <c r="E280" s="92"/>
      <c r="F280" s="92"/>
      <c r="G280" s="93"/>
      <c r="H280" s="95"/>
      <c r="I280" s="130"/>
      <c r="J280" s="96"/>
      <c r="K280" s="94" t="str">
        <f>IF(AND(ISBLANK($J280)=TRUE,$G280=BD!$B$2),"captura beneficiario",IF(AND(ISBLANK($J280)=TRUE,$G280=BD!$B$8),"Si es más de cinco Indica solo cantidad de beneficiarios",IF(AND(ISBLANK($J280)=TRUE,$G280=BD!$B$9),"Si es más de cinco Indica solo cantidad de beneficiarios",IF(AND(ISBLANK($J280)=TRUE,$G280=BD!$B$10),"Si es más de cinco Indica solo cantidad de beneficiarios",""))))</f>
        <v/>
      </c>
      <c r="L280" s="96"/>
      <c r="M280" s="96"/>
      <c r="N280" s="94" t="str">
        <f>IF(AND(ISBLANK($L280)=TRUE,ISBLANK($M280)=TRUE,$G280=BD!$B$10),"captura origen-destino",IF(AND(ISBLANK($L280)=FALSE,ISBLANK($M280)=TRUE,$G280=BD!$B$10),"Captura destino",IF(AND(ISBLANK($L280)=TRUE,ISBLANK($M280)=FALSE,$G280=BD!$B$10),"captura origen","")))</f>
        <v/>
      </c>
      <c r="O280" s="97"/>
      <c r="P280" s="98"/>
      <c r="Q280" s="97"/>
      <c r="R280" s="94" t="str">
        <f t="shared" si="9"/>
        <v/>
      </c>
      <c r="S280" s="118"/>
    </row>
    <row r="281" spans="1:19" ht="36" customHeight="1" x14ac:dyDescent="0.2">
      <c r="A281" s="35" t="str">
        <f t="shared" si="8"/>
        <v xml:space="preserve"> </v>
      </c>
      <c r="B281" s="42"/>
      <c r="C281" s="34"/>
      <c r="D281" s="34"/>
      <c r="E281" s="36"/>
      <c r="F281" s="36"/>
      <c r="G281" s="48"/>
      <c r="H281" s="37"/>
      <c r="I281" s="131"/>
      <c r="J281" s="45"/>
      <c r="K281" s="39" t="str">
        <f>IF(AND(ISBLANK($J281)=TRUE,$G281=BD!$B$2),"captura beneficiario",IF(AND(ISBLANK($J281)=TRUE,$G281=BD!$B$8),"Si es más de cinco Indica solo cantidad de beneficiarios",IF(AND(ISBLANK($J281)=TRUE,$G281=BD!$B$9),"Si es más de cinco Indica solo cantidad de beneficiarios",IF(AND(ISBLANK($J281)=TRUE,$G281=BD!$B$10),"Si es más de cinco Indica solo cantidad de beneficiarios",""))))</f>
        <v/>
      </c>
      <c r="L281" s="45"/>
      <c r="M281" s="45"/>
      <c r="N281" s="39" t="str">
        <f>IF(AND(ISBLANK($L281)=TRUE,ISBLANK($M281)=TRUE,$G281=BD!$B$10),"captura origen-destino",IF(AND(ISBLANK($L281)=FALSE,ISBLANK($M281)=TRUE,$G281=BD!$B$10),"Captura destino",IF(AND(ISBLANK($L281)=TRUE,ISBLANK($M281)=FALSE,$G281=BD!$B$10),"captura origen","")))</f>
        <v/>
      </c>
      <c r="O281" s="51"/>
      <c r="P281" s="52"/>
      <c r="Q281" s="51"/>
      <c r="R281" s="39" t="str">
        <f t="shared" si="9"/>
        <v/>
      </c>
      <c r="S281" s="118"/>
    </row>
    <row r="282" spans="1:19" ht="36" customHeight="1" x14ac:dyDescent="0.2">
      <c r="A282" s="89" t="str">
        <f t="shared" si="8"/>
        <v xml:space="preserve"> </v>
      </c>
      <c r="B282" s="90"/>
      <c r="C282" s="91"/>
      <c r="D282" s="91"/>
      <c r="E282" s="92"/>
      <c r="F282" s="92"/>
      <c r="G282" s="93"/>
      <c r="H282" s="95"/>
      <c r="I282" s="130"/>
      <c r="J282" s="96"/>
      <c r="K282" s="94" t="str">
        <f>IF(AND(ISBLANK($J282)=TRUE,$G282=BD!$B$2),"captura beneficiario",IF(AND(ISBLANK($J282)=TRUE,$G282=BD!$B$8),"Si es más de cinco Indica solo cantidad de beneficiarios",IF(AND(ISBLANK($J282)=TRUE,$G282=BD!$B$9),"Si es más de cinco Indica solo cantidad de beneficiarios",IF(AND(ISBLANK($J282)=TRUE,$G282=BD!$B$10),"Si es más de cinco Indica solo cantidad de beneficiarios",""))))</f>
        <v/>
      </c>
      <c r="L282" s="96"/>
      <c r="M282" s="96"/>
      <c r="N282" s="94" t="str">
        <f>IF(AND(ISBLANK($L282)=TRUE,ISBLANK($M282)=TRUE,$G282=BD!$B$10),"captura origen-destino",IF(AND(ISBLANK($L282)=FALSE,ISBLANK($M282)=TRUE,$G282=BD!$B$10),"Captura destino",IF(AND(ISBLANK($L282)=TRUE,ISBLANK($M282)=FALSE,$G282=BD!$B$10),"captura origen","")))</f>
        <v/>
      </c>
      <c r="O282" s="97"/>
      <c r="P282" s="98"/>
      <c r="Q282" s="97"/>
      <c r="R282" s="94" t="str">
        <f t="shared" si="9"/>
        <v/>
      </c>
      <c r="S282" s="118"/>
    </row>
    <row r="283" spans="1:19" ht="36" customHeight="1" x14ac:dyDescent="0.2">
      <c r="A283" s="35" t="str">
        <f t="shared" si="8"/>
        <v xml:space="preserve"> </v>
      </c>
      <c r="B283" s="42"/>
      <c r="C283" s="34"/>
      <c r="D283" s="34"/>
      <c r="E283" s="36"/>
      <c r="F283" s="36"/>
      <c r="G283" s="48"/>
      <c r="H283" s="37"/>
      <c r="I283" s="131"/>
      <c r="J283" s="45"/>
      <c r="K283" s="39" t="str">
        <f>IF(AND(ISBLANK($J283)=TRUE,$G283=BD!$B$2),"captura beneficiario",IF(AND(ISBLANK($J283)=TRUE,$G283=BD!$B$8),"Si es más de cinco Indica solo cantidad de beneficiarios",IF(AND(ISBLANK($J283)=TRUE,$G283=BD!$B$9),"Si es más de cinco Indica solo cantidad de beneficiarios",IF(AND(ISBLANK($J283)=TRUE,$G283=BD!$B$10),"Si es más de cinco Indica solo cantidad de beneficiarios",""))))</f>
        <v/>
      </c>
      <c r="L283" s="45"/>
      <c r="M283" s="45"/>
      <c r="N283" s="39" t="str">
        <f>IF(AND(ISBLANK($L283)=TRUE,ISBLANK($M283)=TRUE,$G283=BD!$B$10),"captura origen-destino",IF(AND(ISBLANK($L283)=FALSE,ISBLANK($M283)=TRUE,$G283=BD!$B$10),"Captura destino",IF(AND(ISBLANK($L283)=TRUE,ISBLANK($M283)=FALSE,$G283=BD!$B$10),"captura origen","")))</f>
        <v/>
      </c>
      <c r="O283" s="51"/>
      <c r="P283" s="52"/>
      <c r="Q283" s="51"/>
      <c r="R283" s="39" t="str">
        <f t="shared" si="9"/>
        <v/>
      </c>
      <c r="S283" s="118"/>
    </row>
    <row r="284" spans="1:19" ht="36" customHeight="1" x14ac:dyDescent="0.2">
      <c r="A284" s="89" t="str">
        <f t="shared" si="8"/>
        <v xml:space="preserve"> </v>
      </c>
      <c r="B284" s="90"/>
      <c r="C284" s="91"/>
      <c r="D284" s="91"/>
      <c r="E284" s="92"/>
      <c r="F284" s="92"/>
      <c r="G284" s="93"/>
      <c r="H284" s="95"/>
      <c r="I284" s="130"/>
      <c r="J284" s="96"/>
      <c r="K284" s="94" t="str">
        <f>IF(AND(ISBLANK($J284)=TRUE,$G284=BD!$B$2),"captura beneficiario",IF(AND(ISBLANK($J284)=TRUE,$G284=BD!$B$8),"Si es más de cinco Indica solo cantidad de beneficiarios",IF(AND(ISBLANK($J284)=TRUE,$G284=BD!$B$9),"Si es más de cinco Indica solo cantidad de beneficiarios",IF(AND(ISBLANK($J284)=TRUE,$G284=BD!$B$10),"Si es más de cinco Indica solo cantidad de beneficiarios",""))))</f>
        <v/>
      </c>
      <c r="L284" s="96"/>
      <c r="M284" s="96"/>
      <c r="N284" s="94" t="str">
        <f>IF(AND(ISBLANK($L284)=TRUE,ISBLANK($M284)=TRUE,$G284=BD!$B$10),"captura origen-destino",IF(AND(ISBLANK($L284)=FALSE,ISBLANK($M284)=TRUE,$G284=BD!$B$10),"Captura destino",IF(AND(ISBLANK($L284)=TRUE,ISBLANK($M284)=FALSE,$G284=BD!$B$10),"captura origen","")))</f>
        <v/>
      </c>
      <c r="O284" s="97"/>
      <c r="P284" s="98"/>
      <c r="Q284" s="97"/>
      <c r="R284" s="94" t="str">
        <f t="shared" si="9"/>
        <v/>
      </c>
      <c r="S284" s="118"/>
    </row>
    <row r="285" spans="1:19" ht="36" customHeight="1" x14ac:dyDescent="0.2">
      <c r="A285" s="35" t="str">
        <f t="shared" si="8"/>
        <v xml:space="preserve"> </v>
      </c>
      <c r="B285" s="42"/>
      <c r="C285" s="34"/>
      <c r="D285" s="34"/>
      <c r="E285" s="36"/>
      <c r="F285" s="36"/>
      <c r="G285" s="48"/>
      <c r="H285" s="37"/>
      <c r="I285" s="131"/>
      <c r="J285" s="45"/>
      <c r="K285" s="39" t="str">
        <f>IF(AND(ISBLANK($J285)=TRUE,$G285=BD!$B$2),"captura beneficiario",IF(AND(ISBLANK($J285)=TRUE,$G285=BD!$B$8),"Si es más de cinco Indica solo cantidad de beneficiarios",IF(AND(ISBLANK($J285)=TRUE,$G285=BD!$B$9),"Si es más de cinco Indica solo cantidad de beneficiarios",IF(AND(ISBLANK($J285)=TRUE,$G285=BD!$B$10),"Si es más de cinco Indica solo cantidad de beneficiarios",""))))</f>
        <v/>
      </c>
      <c r="L285" s="45"/>
      <c r="M285" s="45"/>
      <c r="N285" s="39" t="str">
        <f>IF(AND(ISBLANK($L285)=TRUE,ISBLANK($M285)=TRUE,$G285=BD!$B$10),"captura origen-destino",IF(AND(ISBLANK($L285)=FALSE,ISBLANK($M285)=TRUE,$G285=BD!$B$10),"Captura destino",IF(AND(ISBLANK($L285)=TRUE,ISBLANK($M285)=FALSE,$G285=BD!$B$10),"captura origen","")))</f>
        <v/>
      </c>
      <c r="O285" s="51"/>
      <c r="P285" s="52"/>
      <c r="Q285" s="51"/>
      <c r="R285" s="39" t="str">
        <f t="shared" si="9"/>
        <v/>
      </c>
      <c r="S285" s="118"/>
    </row>
    <row r="286" spans="1:19" ht="36" customHeight="1" x14ac:dyDescent="0.2">
      <c r="A286" s="89" t="str">
        <f t="shared" si="8"/>
        <v xml:space="preserve"> </v>
      </c>
      <c r="B286" s="90"/>
      <c r="C286" s="91"/>
      <c r="D286" s="91"/>
      <c r="E286" s="92"/>
      <c r="F286" s="92"/>
      <c r="G286" s="93"/>
      <c r="H286" s="95"/>
      <c r="I286" s="130"/>
      <c r="J286" s="96"/>
      <c r="K286" s="94" t="str">
        <f>IF(AND(ISBLANK($J286)=TRUE,$G286=BD!$B$2),"captura beneficiario",IF(AND(ISBLANK($J286)=TRUE,$G286=BD!$B$8),"Si es más de cinco Indica solo cantidad de beneficiarios",IF(AND(ISBLANK($J286)=TRUE,$G286=BD!$B$9),"Si es más de cinco Indica solo cantidad de beneficiarios",IF(AND(ISBLANK($J286)=TRUE,$G286=BD!$B$10),"Si es más de cinco Indica solo cantidad de beneficiarios",""))))</f>
        <v/>
      </c>
      <c r="L286" s="96"/>
      <c r="M286" s="96"/>
      <c r="N286" s="94" t="str">
        <f>IF(AND(ISBLANK($L286)=TRUE,ISBLANK($M286)=TRUE,$G286=BD!$B$10),"captura origen-destino",IF(AND(ISBLANK($L286)=FALSE,ISBLANK($M286)=TRUE,$G286=BD!$B$10),"Captura destino",IF(AND(ISBLANK($L286)=TRUE,ISBLANK($M286)=FALSE,$G286=BD!$B$10),"captura origen","")))</f>
        <v/>
      </c>
      <c r="O286" s="97"/>
      <c r="P286" s="98"/>
      <c r="Q286" s="97"/>
      <c r="R286" s="94" t="str">
        <f t="shared" si="9"/>
        <v/>
      </c>
      <c r="S286" s="118"/>
    </row>
    <row r="287" spans="1:19" ht="36" customHeight="1" x14ac:dyDescent="0.2">
      <c r="A287" s="35" t="str">
        <f t="shared" si="8"/>
        <v xml:space="preserve"> </v>
      </c>
      <c r="B287" s="42"/>
      <c r="C287" s="34"/>
      <c r="D287" s="34"/>
      <c r="E287" s="36"/>
      <c r="F287" s="36"/>
      <c r="G287" s="48"/>
      <c r="H287" s="37"/>
      <c r="I287" s="131"/>
      <c r="J287" s="45"/>
      <c r="K287" s="39" t="str">
        <f>IF(AND(ISBLANK($J287)=TRUE,$G287=BD!$B$2),"captura beneficiario",IF(AND(ISBLANK($J287)=TRUE,$G287=BD!$B$8),"Si es más de cinco Indica solo cantidad de beneficiarios",IF(AND(ISBLANK($J287)=TRUE,$G287=BD!$B$9),"Si es más de cinco Indica solo cantidad de beneficiarios",IF(AND(ISBLANK($J287)=TRUE,$G287=BD!$B$10),"Si es más de cinco Indica solo cantidad de beneficiarios",""))))</f>
        <v/>
      </c>
      <c r="L287" s="45"/>
      <c r="M287" s="45"/>
      <c r="N287" s="39" t="str">
        <f>IF(AND(ISBLANK($L287)=TRUE,ISBLANK($M287)=TRUE,$G287=BD!$B$10),"captura origen-destino",IF(AND(ISBLANK($L287)=FALSE,ISBLANK($M287)=TRUE,$G287=BD!$B$10),"Captura destino",IF(AND(ISBLANK($L287)=TRUE,ISBLANK($M287)=FALSE,$G287=BD!$B$10),"captura origen","")))</f>
        <v/>
      </c>
      <c r="O287" s="51"/>
      <c r="P287" s="52"/>
      <c r="Q287" s="51"/>
      <c r="R287" s="39" t="str">
        <f t="shared" si="9"/>
        <v/>
      </c>
      <c r="S287" s="118"/>
    </row>
    <row r="288" spans="1:19" ht="36" customHeight="1" x14ac:dyDescent="0.2">
      <c r="A288" s="89" t="str">
        <f t="shared" si="8"/>
        <v xml:space="preserve"> </v>
      </c>
      <c r="B288" s="90"/>
      <c r="C288" s="91"/>
      <c r="D288" s="91"/>
      <c r="E288" s="92"/>
      <c r="F288" s="92"/>
      <c r="G288" s="93"/>
      <c r="H288" s="95"/>
      <c r="I288" s="130"/>
      <c r="J288" s="96"/>
      <c r="K288" s="94" t="str">
        <f>IF(AND(ISBLANK($J288)=TRUE,$G288=BD!$B$2),"captura beneficiario",IF(AND(ISBLANK($J288)=TRUE,$G288=BD!$B$8),"Si es más de cinco Indica solo cantidad de beneficiarios",IF(AND(ISBLANK($J288)=TRUE,$G288=BD!$B$9),"Si es más de cinco Indica solo cantidad de beneficiarios",IF(AND(ISBLANK($J288)=TRUE,$G288=BD!$B$10),"Si es más de cinco Indica solo cantidad de beneficiarios",""))))</f>
        <v/>
      </c>
      <c r="L288" s="96"/>
      <c r="M288" s="96"/>
      <c r="N288" s="94" t="str">
        <f>IF(AND(ISBLANK($L288)=TRUE,ISBLANK($M288)=TRUE,$G288=BD!$B$10),"captura origen-destino",IF(AND(ISBLANK($L288)=FALSE,ISBLANK($M288)=TRUE,$G288=BD!$B$10),"Captura destino",IF(AND(ISBLANK($L288)=TRUE,ISBLANK($M288)=FALSE,$G288=BD!$B$10),"captura origen","")))</f>
        <v/>
      </c>
      <c r="O288" s="97"/>
      <c r="P288" s="98"/>
      <c r="Q288" s="97"/>
      <c r="R288" s="94" t="str">
        <f t="shared" si="9"/>
        <v/>
      </c>
      <c r="S288" s="118"/>
    </row>
    <row r="289" spans="1:19" ht="36" customHeight="1" x14ac:dyDescent="0.2">
      <c r="A289" s="35" t="str">
        <f t="shared" si="8"/>
        <v xml:space="preserve"> </v>
      </c>
      <c r="B289" s="42"/>
      <c r="C289" s="34"/>
      <c r="D289" s="34"/>
      <c r="E289" s="36"/>
      <c r="F289" s="36"/>
      <c r="G289" s="48"/>
      <c r="H289" s="37"/>
      <c r="I289" s="131"/>
      <c r="J289" s="45"/>
      <c r="K289" s="39" t="str">
        <f>IF(AND(ISBLANK($J289)=TRUE,$G289=BD!$B$2),"captura beneficiario",IF(AND(ISBLANK($J289)=TRUE,$G289=BD!$B$8),"Si es más de cinco Indica solo cantidad de beneficiarios",IF(AND(ISBLANK($J289)=TRUE,$G289=BD!$B$9),"Si es más de cinco Indica solo cantidad de beneficiarios",IF(AND(ISBLANK($J289)=TRUE,$G289=BD!$B$10),"Si es más de cinco Indica solo cantidad de beneficiarios",""))))</f>
        <v/>
      </c>
      <c r="L289" s="45"/>
      <c r="M289" s="45"/>
      <c r="N289" s="39" t="str">
        <f>IF(AND(ISBLANK($L289)=TRUE,ISBLANK($M289)=TRUE,$G289=BD!$B$10),"captura origen-destino",IF(AND(ISBLANK($L289)=FALSE,ISBLANK($M289)=TRUE,$G289=BD!$B$10),"Captura destino",IF(AND(ISBLANK($L289)=TRUE,ISBLANK($M289)=FALSE,$G289=BD!$B$10),"captura origen","")))</f>
        <v/>
      </c>
      <c r="O289" s="51"/>
      <c r="P289" s="52"/>
      <c r="Q289" s="51"/>
      <c r="R289" s="39" t="str">
        <f t="shared" si="9"/>
        <v/>
      </c>
      <c r="S289" s="118"/>
    </row>
    <row r="290" spans="1:19" ht="36" customHeight="1" x14ac:dyDescent="0.2">
      <c r="A290" s="89" t="str">
        <f t="shared" si="8"/>
        <v xml:space="preserve"> </v>
      </c>
      <c r="B290" s="90"/>
      <c r="C290" s="91"/>
      <c r="D290" s="91"/>
      <c r="E290" s="92"/>
      <c r="F290" s="92"/>
      <c r="G290" s="93"/>
      <c r="H290" s="95"/>
      <c r="I290" s="130"/>
      <c r="J290" s="96"/>
      <c r="K290" s="94" t="str">
        <f>IF(AND(ISBLANK($J290)=TRUE,$G290=BD!$B$2),"captura beneficiario",IF(AND(ISBLANK($J290)=TRUE,$G290=BD!$B$8),"Si es más de cinco Indica solo cantidad de beneficiarios",IF(AND(ISBLANK($J290)=TRUE,$G290=BD!$B$9),"Si es más de cinco Indica solo cantidad de beneficiarios",IF(AND(ISBLANK($J290)=TRUE,$G290=BD!$B$10),"Si es más de cinco Indica solo cantidad de beneficiarios",""))))</f>
        <v/>
      </c>
      <c r="L290" s="96"/>
      <c r="M290" s="96"/>
      <c r="N290" s="94" t="str">
        <f>IF(AND(ISBLANK($L290)=TRUE,ISBLANK($M290)=TRUE,$G290=BD!$B$10),"captura origen-destino",IF(AND(ISBLANK($L290)=FALSE,ISBLANK($M290)=TRUE,$G290=BD!$B$10),"Captura destino",IF(AND(ISBLANK($L290)=TRUE,ISBLANK($M290)=FALSE,$G290=BD!$B$10),"captura origen","")))</f>
        <v/>
      </c>
      <c r="O290" s="97"/>
      <c r="P290" s="98"/>
      <c r="Q290" s="97"/>
      <c r="R290" s="94" t="str">
        <f t="shared" si="9"/>
        <v/>
      </c>
      <c r="S290" s="118"/>
    </row>
    <row r="291" spans="1:19" ht="36" customHeight="1" x14ac:dyDescent="0.2">
      <c r="A291" s="35" t="str">
        <f t="shared" si="8"/>
        <v xml:space="preserve"> </v>
      </c>
      <c r="B291" s="42"/>
      <c r="C291" s="34"/>
      <c r="D291" s="34"/>
      <c r="E291" s="36"/>
      <c r="F291" s="36"/>
      <c r="G291" s="48"/>
      <c r="H291" s="37"/>
      <c r="I291" s="131"/>
      <c r="J291" s="45"/>
      <c r="K291" s="39" t="str">
        <f>IF(AND(ISBLANK($J291)=TRUE,$G291=BD!$B$2),"captura beneficiario",IF(AND(ISBLANK($J291)=TRUE,$G291=BD!$B$8),"Si es más de cinco Indica solo cantidad de beneficiarios",IF(AND(ISBLANK($J291)=TRUE,$G291=BD!$B$9),"Si es más de cinco Indica solo cantidad de beneficiarios",IF(AND(ISBLANK($J291)=TRUE,$G291=BD!$B$10),"Si es más de cinco Indica solo cantidad de beneficiarios",""))))</f>
        <v/>
      </c>
      <c r="L291" s="45"/>
      <c r="M291" s="45"/>
      <c r="N291" s="39" t="str">
        <f>IF(AND(ISBLANK($L291)=TRUE,ISBLANK($M291)=TRUE,$G291=BD!$B$10),"captura origen-destino",IF(AND(ISBLANK($L291)=FALSE,ISBLANK($M291)=TRUE,$G291=BD!$B$10),"Captura destino",IF(AND(ISBLANK($L291)=TRUE,ISBLANK($M291)=FALSE,$G291=BD!$B$10),"captura origen","")))</f>
        <v/>
      </c>
      <c r="O291" s="51"/>
      <c r="P291" s="52"/>
      <c r="Q291" s="51"/>
      <c r="R291" s="39" t="str">
        <f t="shared" si="9"/>
        <v/>
      </c>
      <c r="S291" s="118"/>
    </row>
    <row r="292" spans="1:19" ht="36" customHeight="1" x14ac:dyDescent="0.2">
      <c r="A292" s="89" t="str">
        <f t="shared" si="8"/>
        <v xml:space="preserve"> </v>
      </c>
      <c r="B292" s="90"/>
      <c r="C292" s="91"/>
      <c r="D292" s="91"/>
      <c r="E292" s="92"/>
      <c r="F292" s="92"/>
      <c r="G292" s="93"/>
      <c r="H292" s="95"/>
      <c r="I292" s="130"/>
      <c r="J292" s="96"/>
      <c r="K292" s="94" t="str">
        <f>IF(AND(ISBLANK($J292)=TRUE,$G292=BD!$B$2),"captura beneficiario",IF(AND(ISBLANK($J292)=TRUE,$G292=BD!$B$8),"Si es más de cinco Indica solo cantidad de beneficiarios",IF(AND(ISBLANK($J292)=TRUE,$G292=BD!$B$9),"Si es más de cinco Indica solo cantidad de beneficiarios",IF(AND(ISBLANK($J292)=TRUE,$G292=BD!$B$10),"Si es más de cinco Indica solo cantidad de beneficiarios",""))))</f>
        <v/>
      </c>
      <c r="L292" s="96"/>
      <c r="M292" s="96"/>
      <c r="N292" s="94" t="str">
        <f>IF(AND(ISBLANK($L292)=TRUE,ISBLANK($M292)=TRUE,$G292=BD!$B$10),"captura origen-destino",IF(AND(ISBLANK($L292)=FALSE,ISBLANK($M292)=TRUE,$G292=BD!$B$10),"Captura destino",IF(AND(ISBLANK($L292)=TRUE,ISBLANK($M292)=FALSE,$G292=BD!$B$10),"captura origen","")))</f>
        <v/>
      </c>
      <c r="O292" s="97"/>
      <c r="P292" s="98"/>
      <c r="Q292" s="97"/>
      <c r="R292" s="94" t="str">
        <f t="shared" si="9"/>
        <v/>
      </c>
      <c r="S292" s="118"/>
    </row>
    <row r="293" spans="1:19" ht="36" customHeight="1" x14ac:dyDescent="0.2">
      <c r="A293" s="35" t="str">
        <f t="shared" si="8"/>
        <v xml:space="preserve"> </v>
      </c>
      <c r="B293" s="42"/>
      <c r="C293" s="34"/>
      <c r="D293" s="34"/>
      <c r="E293" s="36"/>
      <c r="F293" s="36"/>
      <c r="G293" s="48"/>
      <c r="H293" s="37"/>
      <c r="I293" s="131"/>
      <c r="J293" s="45"/>
      <c r="K293" s="39" t="str">
        <f>IF(AND(ISBLANK($J293)=TRUE,$G293=BD!$B$2),"captura beneficiario",IF(AND(ISBLANK($J293)=TRUE,$G293=BD!$B$8),"Si es más de cinco Indica solo cantidad de beneficiarios",IF(AND(ISBLANK($J293)=TRUE,$G293=BD!$B$9),"Si es más de cinco Indica solo cantidad de beneficiarios",IF(AND(ISBLANK($J293)=TRUE,$G293=BD!$B$10),"Si es más de cinco Indica solo cantidad de beneficiarios",""))))</f>
        <v/>
      </c>
      <c r="L293" s="45"/>
      <c r="M293" s="45"/>
      <c r="N293" s="39" t="str">
        <f>IF(AND(ISBLANK($L293)=TRUE,ISBLANK($M293)=TRUE,$G293=BD!$B$10),"captura origen-destino",IF(AND(ISBLANK($L293)=FALSE,ISBLANK($M293)=TRUE,$G293=BD!$B$10),"Captura destino",IF(AND(ISBLANK($L293)=TRUE,ISBLANK($M293)=FALSE,$G293=BD!$B$10),"captura origen","")))</f>
        <v/>
      </c>
      <c r="O293" s="51"/>
      <c r="P293" s="52"/>
      <c r="Q293" s="51"/>
      <c r="R293" s="39" t="str">
        <f t="shared" si="9"/>
        <v/>
      </c>
      <c r="S293" s="118"/>
    </row>
    <row r="294" spans="1:19" ht="36" customHeight="1" x14ac:dyDescent="0.2">
      <c r="A294" s="89" t="str">
        <f t="shared" si="8"/>
        <v xml:space="preserve"> </v>
      </c>
      <c r="B294" s="90"/>
      <c r="C294" s="91"/>
      <c r="D294" s="91"/>
      <c r="E294" s="92"/>
      <c r="F294" s="92"/>
      <c r="G294" s="93"/>
      <c r="H294" s="95"/>
      <c r="I294" s="130"/>
      <c r="J294" s="96"/>
      <c r="K294" s="94" t="str">
        <f>IF(AND(ISBLANK($J294)=TRUE,$G294=BD!$B$2),"captura beneficiario",IF(AND(ISBLANK($J294)=TRUE,$G294=BD!$B$8),"Si es más de cinco Indica solo cantidad de beneficiarios",IF(AND(ISBLANK($J294)=TRUE,$G294=BD!$B$9),"Si es más de cinco Indica solo cantidad de beneficiarios",IF(AND(ISBLANK($J294)=TRUE,$G294=BD!$B$10),"Si es más de cinco Indica solo cantidad de beneficiarios",""))))</f>
        <v/>
      </c>
      <c r="L294" s="96"/>
      <c r="M294" s="96"/>
      <c r="N294" s="94" t="str">
        <f>IF(AND(ISBLANK($L294)=TRUE,ISBLANK($M294)=TRUE,$G294=BD!$B$10),"captura origen-destino",IF(AND(ISBLANK($L294)=FALSE,ISBLANK($M294)=TRUE,$G294=BD!$B$10),"Captura destino",IF(AND(ISBLANK($L294)=TRUE,ISBLANK($M294)=FALSE,$G294=BD!$B$10),"captura origen","")))</f>
        <v/>
      </c>
      <c r="O294" s="97"/>
      <c r="P294" s="98"/>
      <c r="Q294" s="97"/>
      <c r="R294" s="94" t="str">
        <f t="shared" si="9"/>
        <v/>
      </c>
      <c r="S294" s="118"/>
    </row>
    <row r="295" spans="1:19" ht="36" customHeight="1" x14ac:dyDescent="0.2">
      <c r="A295" s="35" t="str">
        <f t="shared" si="8"/>
        <v xml:space="preserve"> </v>
      </c>
      <c r="B295" s="42"/>
      <c r="C295" s="34"/>
      <c r="D295" s="34"/>
      <c r="E295" s="36"/>
      <c r="F295" s="36"/>
      <c r="G295" s="48"/>
      <c r="H295" s="37"/>
      <c r="I295" s="131"/>
      <c r="J295" s="45"/>
      <c r="K295" s="39" t="str">
        <f>IF(AND(ISBLANK($J295)=TRUE,$G295=BD!$B$2),"captura beneficiario",IF(AND(ISBLANK($J295)=TRUE,$G295=BD!$B$8),"Si es más de cinco Indica solo cantidad de beneficiarios",IF(AND(ISBLANK($J295)=TRUE,$G295=BD!$B$9),"Si es más de cinco Indica solo cantidad de beneficiarios",IF(AND(ISBLANK($J295)=TRUE,$G295=BD!$B$10),"Si es más de cinco Indica solo cantidad de beneficiarios",""))))</f>
        <v/>
      </c>
      <c r="L295" s="45"/>
      <c r="M295" s="45"/>
      <c r="N295" s="39" t="str">
        <f>IF(AND(ISBLANK($L295)=TRUE,ISBLANK($M295)=TRUE,$G295=BD!$B$10),"captura origen-destino",IF(AND(ISBLANK($L295)=FALSE,ISBLANK($M295)=TRUE,$G295=BD!$B$10),"Captura destino",IF(AND(ISBLANK($L295)=TRUE,ISBLANK($M295)=FALSE,$G295=BD!$B$10),"captura origen","")))</f>
        <v/>
      </c>
      <c r="O295" s="51"/>
      <c r="P295" s="52"/>
      <c r="Q295" s="51"/>
      <c r="R295" s="39" t="str">
        <f t="shared" si="9"/>
        <v/>
      </c>
      <c r="S295" s="118"/>
    </row>
    <row r="296" spans="1:19" ht="36" customHeight="1" x14ac:dyDescent="0.2">
      <c r="A296" s="89" t="str">
        <f t="shared" si="8"/>
        <v xml:space="preserve"> </v>
      </c>
      <c r="B296" s="90"/>
      <c r="C296" s="91"/>
      <c r="D296" s="91"/>
      <c r="E296" s="92"/>
      <c r="F296" s="92"/>
      <c r="G296" s="93"/>
      <c r="H296" s="95"/>
      <c r="I296" s="130"/>
      <c r="J296" s="96"/>
      <c r="K296" s="94" t="str">
        <f>IF(AND(ISBLANK($J296)=TRUE,$G296=BD!$B$2),"captura beneficiario",IF(AND(ISBLANK($J296)=TRUE,$G296=BD!$B$8),"Si es más de cinco Indica solo cantidad de beneficiarios",IF(AND(ISBLANK($J296)=TRUE,$G296=BD!$B$9),"Si es más de cinco Indica solo cantidad de beneficiarios",IF(AND(ISBLANK($J296)=TRUE,$G296=BD!$B$10),"Si es más de cinco Indica solo cantidad de beneficiarios",""))))</f>
        <v/>
      </c>
      <c r="L296" s="96"/>
      <c r="M296" s="96"/>
      <c r="N296" s="94" t="str">
        <f>IF(AND(ISBLANK($L296)=TRUE,ISBLANK($M296)=TRUE,$G296=BD!$B$10),"captura origen-destino",IF(AND(ISBLANK($L296)=FALSE,ISBLANK($M296)=TRUE,$G296=BD!$B$10),"Captura destino",IF(AND(ISBLANK($L296)=TRUE,ISBLANK($M296)=FALSE,$G296=BD!$B$10),"captura origen","")))</f>
        <v/>
      </c>
      <c r="O296" s="97"/>
      <c r="P296" s="98"/>
      <c r="Q296" s="97"/>
      <c r="R296" s="94" t="str">
        <f t="shared" si="9"/>
        <v/>
      </c>
      <c r="S296" s="118"/>
    </row>
    <row r="297" spans="1:19" ht="36" customHeight="1" x14ac:dyDescent="0.2">
      <c r="A297" s="35" t="str">
        <f t="shared" si="8"/>
        <v xml:space="preserve"> </v>
      </c>
      <c r="B297" s="42"/>
      <c r="C297" s="34"/>
      <c r="D297" s="34"/>
      <c r="E297" s="36"/>
      <c r="F297" s="36"/>
      <c r="G297" s="48"/>
      <c r="H297" s="37"/>
      <c r="I297" s="131"/>
      <c r="J297" s="45"/>
      <c r="K297" s="39" t="str">
        <f>IF(AND(ISBLANK($J297)=TRUE,$G297=BD!$B$2),"captura beneficiario",IF(AND(ISBLANK($J297)=TRUE,$G297=BD!$B$8),"Si es más de cinco Indica solo cantidad de beneficiarios",IF(AND(ISBLANK($J297)=TRUE,$G297=BD!$B$9),"Si es más de cinco Indica solo cantidad de beneficiarios",IF(AND(ISBLANK($J297)=TRUE,$G297=BD!$B$10),"Si es más de cinco Indica solo cantidad de beneficiarios",""))))</f>
        <v/>
      </c>
      <c r="L297" s="45"/>
      <c r="M297" s="45"/>
      <c r="N297" s="39" t="str">
        <f>IF(AND(ISBLANK($L297)=TRUE,ISBLANK($M297)=TRUE,$G297=BD!$B$10),"captura origen-destino",IF(AND(ISBLANK($L297)=FALSE,ISBLANK($M297)=TRUE,$G297=BD!$B$10),"Captura destino",IF(AND(ISBLANK($L297)=TRUE,ISBLANK($M297)=FALSE,$G297=BD!$B$10),"captura origen","")))</f>
        <v/>
      </c>
      <c r="O297" s="51"/>
      <c r="P297" s="52"/>
      <c r="Q297" s="51"/>
      <c r="R297" s="39" t="str">
        <f t="shared" si="9"/>
        <v/>
      </c>
      <c r="S297" s="118"/>
    </row>
    <row r="298" spans="1:19" ht="36" customHeight="1" x14ac:dyDescent="0.2">
      <c r="A298" s="89" t="str">
        <f t="shared" si="8"/>
        <v xml:space="preserve"> </v>
      </c>
      <c r="B298" s="90"/>
      <c r="C298" s="91"/>
      <c r="D298" s="91"/>
      <c r="E298" s="92"/>
      <c r="F298" s="92"/>
      <c r="G298" s="93"/>
      <c r="H298" s="95"/>
      <c r="I298" s="130"/>
      <c r="J298" s="96"/>
      <c r="K298" s="94" t="str">
        <f>IF(AND(ISBLANK($J298)=TRUE,$G298=BD!$B$2),"captura beneficiario",IF(AND(ISBLANK($J298)=TRUE,$G298=BD!$B$8),"Si es más de cinco Indica solo cantidad de beneficiarios",IF(AND(ISBLANK($J298)=TRUE,$G298=BD!$B$9),"Si es más de cinco Indica solo cantidad de beneficiarios",IF(AND(ISBLANK($J298)=TRUE,$G298=BD!$B$10),"Si es más de cinco Indica solo cantidad de beneficiarios",""))))</f>
        <v/>
      </c>
      <c r="L298" s="96"/>
      <c r="M298" s="96"/>
      <c r="N298" s="94" t="str">
        <f>IF(AND(ISBLANK($L298)=TRUE,ISBLANK($M298)=TRUE,$G298=BD!$B$10),"captura origen-destino",IF(AND(ISBLANK($L298)=FALSE,ISBLANK($M298)=TRUE,$G298=BD!$B$10),"Captura destino",IF(AND(ISBLANK($L298)=TRUE,ISBLANK($M298)=FALSE,$G298=BD!$B$10),"captura origen","")))</f>
        <v/>
      </c>
      <c r="O298" s="97"/>
      <c r="P298" s="98"/>
      <c r="Q298" s="97"/>
      <c r="R298" s="94" t="str">
        <f t="shared" si="9"/>
        <v/>
      </c>
      <c r="S298" s="118"/>
    </row>
    <row r="299" spans="1:19" ht="36" customHeight="1" x14ac:dyDescent="0.2">
      <c r="A299" s="35" t="str">
        <f t="shared" si="8"/>
        <v xml:space="preserve"> </v>
      </c>
      <c r="B299" s="42"/>
      <c r="C299" s="34"/>
      <c r="D299" s="34"/>
      <c r="E299" s="36"/>
      <c r="F299" s="36"/>
      <c r="G299" s="48"/>
      <c r="H299" s="37"/>
      <c r="I299" s="131"/>
      <c r="J299" s="45"/>
      <c r="K299" s="39" t="str">
        <f>IF(AND(ISBLANK($J299)=TRUE,$G299=BD!$B$2),"captura beneficiario",IF(AND(ISBLANK($J299)=TRUE,$G299=BD!$B$8),"Si es más de cinco Indica solo cantidad de beneficiarios",IF(AND(ISBLANK($J299)=TRUE,$G299=BD!$B$9),"Si es más de cinco Indica solo cantidad de beneficiarios",IF(AND(ISBLANK($J299)=TRUE,$G299=BD!$B$10),"Si es más de cinco Indica solo cantidad de beneficiarios",""))))</f>
        <v/>
      </c>
      <c r="L299" s="45"/>
      <c r="M299" s="45"/>
      <c r="N299" s="39" t="str">
        <f>IF(AND(ISBLANK($L299)=TRUE,ISBLANK($M299)=TRUE,$G299=BD!$B$10),"captura origen-destino",IF(AND(ISBLANK($L299)=FALSE,ISBLANK($M299)=TRUE,$G299=BD!$B$10),"Captura destino",IF(AND(ISBLANK($L299)=TRUE,ISBLANK($M299)=FALSE,$G299=BD!$B$10),"captura origen","")))</f>
        <v/>
      </c>
      <c r="O299" s="51"/>
      <c r="P299" s="52"/>
      <c r="Q299" s="51"/>
      <c r="R299" s="39" t="str">
        <f t="shared" si="9"/>
        <v/>
      </c>
      <c r="S299" s="118"/>
    </row>
    <row r="300" spans="1:19" ht="36" customHeight="1" x14ac:dyDescent="0.2">
      <c r="A300" s="89" t="str">
        <f t="shared" si="8"/>
        <v xml:space="preserve"> </v>
      </c>
      <c r="B300" s="90"/>
      <c r="C300" s="91"/>
      <c r="D300" s="91"/>
      <c r="E300" s="92"/>
      <c r="F300" s="92"/>
      <c r="G300" s="93"/>
      <c r="H300" s="95"/>
      <c r="I300" s="130"/>
      <c r="J300" s="96"/>
      <c r="K300" s="94" t="str">
        <f>IF(AND(ISBLANK($J300)=TRUE,$G300=BD!$B$2),"captura beneficiario",IF(AND(ISBLANK($J300)=TRUE,$G300=BD!$B$8),"Si es más de cinco Indica solo cantidad de beneficiarios",IF(AND(ISBLANK($J300)=TRUE,$G300=BD!$B$9),"Si es más de cinco Indica solo cantidad de beneficiarios",IF(AND(ISBLANK($J300)=TRUE,$G300=BD!$B$10),"Si es más de cinco Indica solo cantidad de beneficiarios",""))))</f>
        <v/>
      </c>
      <c r="L300" s="96"/>
      <c r="M300" s="96"/>
      <c r="N300" s="94" t="str">
        <f>IF(AND(ISBLANK($L300)=TRUE,ISBLANK($M300)=TRUE,$G300=BD!$B$10),"captura origen-destino",IF(AND(ISBLANK($L300)=FALSE,ISBLANK($M300)=TRUE,$G300=BD!$B$10),"Captura destino",IF(AND(ISBLANK($L300)=TRUE,ISBLANK($M300)=FALSE,$G300=BD!$B$10),"captura origen","")))</f>
        <v/>
      </c>
      <c r="O300" s="97"/>
      <c r="P300" s="98"/>
      <c r="Q300" s="97"/>
      <c r="R300" s="94" t="str">
        <f t="shared" si="9"/>
        <v/>
      </c>
      <c r="S300" s="118"/>
    </row>
    <row r="301" spans="1:19" ht="36" customHeight="1" x14ac:dyDescent="0.2">
      <c r="A301" s="35" t="str">
        <f t="shared" si="8"/>
        <v xml:space="preserve"> </v>
      </c>
      <c r="B301" s="42"/>
      <c r="C301" s="34"/>
      <c r="D301" s="34"/>
      <c r="E301" s="36"/>
      <c r="F301" s="36"/>
      <c r="G301" s="48"/>
      <c r="H301" s="37"/>
      <c r="I301" s="131"/>
      <c r="J301" s="45"/>
      <c r="K301" s="39" t="str">
        <f>IF(AND(ISBLANK($J301)=TRUE,$G301=BD!$B$2),"captura beneficiario",IF(AND(ISBLANK($J301)=TRUE,$G301=BD!$B$8),"Si es más de cinco Indica solo cantidad de beneficiarios",IF(AND(ISBLANK($J301)=TRUE,$G301=BD!$B$9),"Si es más de cinco Indica solo cantidad de beneficiarios",IF(AND(ISBLANK($J301)=TRUE,$G301=BD!$B$10),"Si es más de cinco Indica solo cantidad de beneficiarios",""))))</f>
        <v/>
      </c>
      <c r="L301" s="45"/>
      <c r="M301" s="45"/>
      <c r="N301" s="39" t="str">
        <f>IF(AND(ISBLANK($L301)=TRUE,ISBLANK($M301)=TRUE,$G301=BD!$B$10),"captura origen-destino",IF(AND(ISBLANK($L301)=FALSE,ISBLANK($M301)=TRUE,$G301=BD!$B$10),"Captura destino",IF(AND(ISBLANK($L301)=TRUE,ISBLANK($M301)=FALSE,$G301=BD!$B$10),"captura origen","")))</f>
        <v/>
      </c>
      <c r="O301" s="51"/>
      <c r="P301" s="52"/>
      <c r="Q301" s="51"/>
      <c r="R301" s="39" t="str">
        <f t="shared" si="9"/>
        <v/>
      </c>
      <c r="S301" s="118"/>
    </row>
    <row r="302" spans="1:19" ht="36" customHeight="1" x14ac:dyDescent="0.2">
      <c r="A302" s="89" t="str">
        <f t="shared" si="8"/>
        <v xml:space="preserve"> </v>
      </c>
      <c r="B302" s="90"/>
      <c r="C302" s="91"/>
      <c r="D302" s="91"/>
      <c r="E302" s="92"/>
      <c r="F302" s="92"/>
      <c r="G302" s="93"/>
      <c r="H302" s="95"/>
      <c r="I302" s="130"/>
      <c r="J302" s="96"/>
      <c r="K302" s="94" t="str">
        <f>IF(AND(ISBLANK($J302)=TRUE,$G302=BD!$B$2),"captura beneficiario",IF(AND(ISBLANK($J302)=TRUE,$G302=BD!$B$8),"Si es más de cinco Indica solo cantidad de beneficiarios",IF(AND(ISBLANK($J302)=TRUE,$G302=BD!$B$9),"Si es más de cinco Indica solo cantidad de beneficiarios",IF(AND(ISBLANK($J302)=TRUE,$G302=BD!$B$10),"Si es más de cinco Indica solo cantidad de beneficiarios",""))))</f>
        <v/>
      </c>
      <c r="L302" s="96"/>
      <c r="M302" s="96"/>
      <c r="N302" s="94" t="str">
        <f>IF(AND(ISBLANK($L302)=TRUE,ISBLANK($M302)=TRUE,$G302=BD!$B$10),"captura origen-destino",IF(AND(ISBLANK($L302)=FALSE,ISBLANK($M302)=TRUE,$G302=BD!$B$10),"Captura destino",IF(AND(ISBLANK($L302)=TRUE,ISBLANK($M302)=FALSE,$G302=BD!$B$10),"captura origen","")))</f>
        <v/>
      </c>
      <c r="O302" s="97"/>
      <c r="P302" s="98"/>
      <c r="Q302" s="97"/>
      <c r="R302" s="94" t="str">
        <f t="shared" si="9"/>
        <v/>
      </c>
      <c r="S302" s="118"/>
    </row>
    <row r="303" spans="1:19" ht="36" customHeight="1" x14ac:dyDescent="0.2">
      <c r="A303" s="35" t="str">
        <f t="shared" si="8"/>
        <v xml:space="preserve"> </v>
      </c>
      <c r="B303" s="42"/>
      <c r="C303" s="34"/>
      <c r="D303" s="34"/>
      <c r="E303" s="36"/>
      <c r="F303" s="36"/>
      <c r="G303" s="48"/>
      <c r="H303" s="37"/>
      <c r="I303" s="131"/>
      <c r="J303" s="45"/>
      <c r="K303" s="39" t="str">
        <f>IF(AND(ISBLANK($J303)=TRUE,$G303=BD!$B$2),"captura beneficiario",IF(AND(ISBLANK($J303)=TRUE,$G303=BD!$B$8),"Si es más de cinco Indica solo cantidad de beneficiarios",IF(AND(ISBLANK($J303)=TRUE,$G303=BD!$B$9),"Si es más de cinco Indica solo cantidad de beneficiarios",IF(AND(ISBLANK($J303)=TRUE,$G303=BD!$B$10),"Si es más de cinco Indica solo cantidad de beneficiarios",""))))</f>
        <v/>
      </c>
      <c r="L303" s="45"/>
      <c r="M303" s="45"/>
      <c r="N303" s="39" t="str">
        <f>IF(AND(ISBLANK($L303)=TRUE,ISBLANK($M303)=TRUE,$G303=BD!$B$10),"captura origen-destino",IF(AND(ISBLANK($L303)=FALSE,ISBLANK($M303)=TRUE,$G303=BD!$B$10),"Captura destino",IF(AND(ISBLANK($L303)=TRUE,ISBLANK($M303)=FALSE,$G303=BD!$B$10),"captura origen","")))</f>
        <v/>
      </c>
      <c r="O303" s="51"/>
      <c r="P303" s="52"/>
      <c r="Q303" s="51"/>
      <c r="R303" s="39" t="str">
        <f t="shared" si="9"/>
        <v/>
      </c>
      <c r="S303" s="118"/>
    </row>
    <row r="304" spans="1:19" ht="36" customHeight="1" x14ac:dyDescent="0.2">
      <c r="A304" s="89" t="str">
        <f t="shared" si="8"/>
        <v xml:space="preserve"> </v>
      </c>
      <c r="B304" s="90"/>
      <c r="C304" s="91"/>
      <c r="D304" s="91"/>
      <c r="E304" s="92"/>
      <c r="F304" s="92"/>
      <c r="G304" s="93"/>
      <c r="H304" s="95"/>
      <c r="I304" s="130"/>
      <c r="J304" s="96"/>
      <c r="K304" s="94" t="str">
        <f>IF(AND(ISBLANK($J304)=TRUE,$G304=BD!$B$2),"captura beneficiario",IF(AND(ISBLANK($J304)=TRUE,$G304=BD!$B$8),"Si es más de cinco Indica solo cantidad de beneficiarios",IF(AND(ISBLANK($J304)=TRUE,$G304=BD!$B$9),"Si es más de cinco Indica solo cantidad de beneficiarios",IF(AND(ISBLANK($J304)=TRUE,$G304=BD!$B$10),"Si es más de cinco Indica solo cantidad de beneficiarios",""))))</f>
        <v/>
      </c>
      <c r="L304" s="96"/>
      <c r="M304" s="96"/>
      <c r="N304" s="94" t="str">
        <f>IF(AND(ISBLANK($L304)=TRUE,ISBLANK($M304)=TRUE,$G304=BD!$B$10),"captura origen-destino",IF(AND(ISBLANK($L304)=FALSE,ISBLANK($M304)=TRUE,$G304=BD!$B$10),"Captura destino",IF(AND(ISBLANK($L304)=TRUE,ISBLANK($M304)=FALSE,$G304=BD!$B$10),"captura origen","")))</f>
        <v/>
      </c>
      <c r="O304" s="97"/>
      <c r="P304" s="98"/>
      <c r="Q304" s="97"/>
      <c r="R304" s="94" t="str">
        <f t="shared" si="9"/>
        <v/>
      </c>
      <c r="S304" s="118"/>
    </row>
    <row r="305" spans="1:19" ht="36" customHeight="1" x14ac:dyDescent="0.2">
      <c r="A305" s="35" t="str">
        <f t="shared" si="8"/>
        <v xml:space="preserve"> </v>
      </c>
      <c r="B305" s="42"/>
      <c r="C305" s="34"/>
      <c r="D305" s="34"/>
      <c r="E305" s="36"/>
      <c r="F305" s="36"/>
      <c r="G305" s="48"/>
      <c r="H305" s="37"/>
      <c r="I305" s="131"/>
      <c r="J305" s="45"/>
      <c r="K305" s="39" t="str">
        <f>IF(AND(ISBLANK($J305)=TRUE,$G305=BD!$B$2),"captura beneficiario",IF(AND(ISBLANK($J305)=TRUE,$G305=BD!$B$8),"Si es más de cinco Indica solo cantidad de beneficiarios",IF(AND(ISBLANK($J305)=TRUE,$G305=BD!$B$9),"Si es más de cinco Indica solo cantidad de beneficiarios",IF(AND(ISBLANK($J305)=TRUE,$G305=BD!$B$10),"Si es más de cinco Indica solo cantidad de beneficiarios",""))))</f>
        <v/>
      </c>
      <c r="L305" s="45"/>
      <c r="M305" s="45"/>
      <c r="N305" s="39" t="str">
        <f>IF(AND(ISBLANK($L305)=TRUE,ISBLANK($M305)=TRUE,$G305=BD!$B$10),"captura origen-destino",IF(AND(ISBLANK($L305)=FALSE,ISBLANK($M305)=TRUE,$G305=BD!$B$10),"Captura destino",IF(AND(ISBLANK($L305)=TRUE,ISBLANK($M305)=FALSE,$G305=BD!$B$10),"captura origen","")))</f>
        <v/>
      </c>
      <c r="O305" s="51"/>
      <c r="P305" s="52"/>
      <c r="Q305" s="51"/>
      <c r="R305" s="39" t="str">
        <f t="shared" si="9"/>
        <v/>
      </c>
      <c r="S305" s="118"/>
    </row>
    <row r="306" spans="1:19" ht="36" customHeight="1" x14ac:dyDescent="0.2">
      <c r="A306" s="89" t="str">
        <f t="shared" si="8"/>
        <v xml:space="preserve"> </v>
      </c>
      <c r="B306" s="90"/>
      <c r="C306" s="91"/>
      <c r="D306" s="91"/>
      <c r="E306" s="92"/>
      <c r="F306" s="92"/>
      <c r="G306" s="93"/>
      <c r="H306" s="95"/>
      <c r="I306" s="130"/>
      <c r="J306" s="96"/>
      <c r="K306" s="94" t="str">
        <f>IF(AND(ISBLANK($J306)=TRUE,$G306=BD!$B$2),"captura beneficiario",IF(AND(ISBLANK($J306)=TRUE,$G306=BD!$B$8),"Si es más de cinco Indica solo cantidad de beneficiarios",IF(AND(ISBLANK($J306)=TRUE,$G306=BD!$B$9),"Si es más de cinco Indica solo cantidad de beneficiarios",IF(AND(ISBLANK($J306)=TRUE,$G306=BD!$B$10),"Si es más de cinco Indica solo cantidad de beneficiarios",""))))</f>
        <v/>
      </c>
      <c r="L306" s="96"/>
      <c r="M306" s="96"/>
      <c r="N306" s="94" t="str">
        <f>IF(AND(ISBLANK($L306)=TRUE,ISBLANK($M306)=TRUE,$G306=BD!$B$10),"captura origen-destino",IF(AND(ISBLANK($L306)=FALSE,ISBLANK($M306)=TRUE,$G306=BD!$B$10),"Captura destino",IF(AND(ISBLANK($L306)=TRUE,ISBLANK($M306)=FALSE,$G306=BD!$B$10),"captura origen","")))</f>
        <v/>
      </c>
      <c r="O306" s="97"/>
      <c r="P306" s="98"/>
      <c r="Q306" s="97"/>
      <c r="R306" s="94" t="str">
        <f t="shared" si="9"/>
        <v/>
      </c>
      <c r="S306" s="118"/>
    </row>
    <row r="307" spans="1:19" ht="36" customHeight="1" x14ac:dyDescent="0.2">
      <c r="A307" s="35" t="str">
        <f t="shared" si="8"/>
        <v xml:space="preserve"> </v>
      </c>
      <c r="B307" s="42"/>
      <c r="C307" s="34"/>
      <c r="D307" s="34"/>
      <c r="E307" s="36"/>
      <c r="F307" s="36"/>
      <c r="G307" s="48"/>
      <c r="H307" s="37"/>
      <c r="I307" s="131"/>
      <c r="J307" s="45"/>
      <c r="K307" s="39" t="str">
        <f>IF(AND(ISBLANK($J307)=TRUE,$G307=BD!$B$2),"captura beneficiario",IF(AND(ISBLANK($J307)=TRUE,$G307=BD!$B$8),"Si es más de cinco Indica solo cantidad de beneficiarios",IF(AND(ISBLANK($J307)=TRUE,$G307=BD!$B$9),"Si es más de cinco Indica solo cantidad de beneficiarios",IF(AND(ISBLANK($J307)=TRUE,$G307=BD!$B$10),"Si es más de cinco Indica solo cantidad de beneficiarios",""))))</f>
        <v/>
      </c>
      <c r="L307" s="45"/>
      <c r="M307" s="45"/>
      <c r="N307" s="39" t="str">
        <f>IF(AND(ISBLANK($L307)=TRUE,ISBLANK($M307)=TRUE,$G307=BD!$B$10),"captura origen-destino",IF(AND(ISBLANK($L307)=FALSE,ISBLANK($M307)=TRUE,$G307=BD!$B$10),"Captura destino",IF(AND(ISBLANK($L307)=TRUE,ISBLANK($M307)=FALSE,$G307=BD!$B$10),"captura origen","")))</f>
        <v/>
      </c>
      <c r="O307" s="51"/>
      <c r="P307" s="52"/>
      <c r="Q307" s="51"/>
      <c r="R307" s="39" t="str">
        <f t="shared" si="9"/>
        <v/>
      </c>
      <c r="S307" s="118"/>
    </row>
    <row r="308" spans="1:19" ht="36" customHeight="1" x14ac:dyDescent="0.2">
      <c r="A308" s="89" t="str">
        <f t="shared" si="8"/>
        <v xml:space="preserve"> </v>
      </c>
      <c r="B308" s="90"/>
      <c r="C308" s="91"/>
      <c r="D308" s="91"/>
      <c r="E308" s="92"/>
      <c r="F308" s="92"/>
      <c r="G308" s="93"/>
      <c r="H308" s="95"/>
      <c r="I308" s="130"/>
      <c r="J308" s="96"/>
      <c r="K308" s="94" t="str">
        <f>IF(AND(ISBLANK($J308)=TRUE,$G308=BD!$B$2),"captura beneficiario",IF(AND(ISBLANK($J308)=TRUE,$G308=BD!$B$8),"Si es más de cinco Indica solo cantidad de beneficiarios",IF(AND(ISBLANK($J308)=TRUE,$G308=BD!$B$9),"Si es más de cinco Indica solo cantidad de beneficiarios",IF(AND(ISBLANK($J308)=TRUE,$G308=BD!$B$10),"Si es más de cinco Indica solo cantidad de beneficiarios",""))))</f>
        <v/>
      </c>
      <c r="L308" s="96"/>
      <c r="M308" s="96"/>
      <c r="N308" s="94" t="str">
        <f>IF(AND(ISBLANK($L308)=TRUE,ISBLANK($M308)=TRUE,$G308=BD!$B$10),"captura origen-destino",IF(AND(ISBLANK($L308)=FALSE,ISBLANK($M308)=TRUE,$G308=BD!$B$10),"Captura destino",IF(AND(ISBLANK($L308)=TRUE,ISBLANK($M308)=FALSE,$G308=BD!$B$10),"captura origen","")))</f>
        <v/>
      </c>
      <c r="O308" s="97"/>
      <c r="P308" s="98"/>
      <c r="Q308" s="97"/>
      <c r="R308" s="94" t="str">
        <f t="shared" si="9"/>
        <v/>
      </c>
      <c r="S308" s="118"/>
    </row>
    <row r="309" spans="1:19" ht="36" customHeight="1" x14ac:dyDescent="0.2">
      <c r="A309" s="35" t="str">
        <f t="shared" si="8"/>
        <v xml:space="preserve"> </v>
      </c>
      <c r="B309" s="42"/>
      <c r="C309" s="34"/>
      <c r="D309" s="34"/>
      <c r="E309" s="36"/>
      <c r="F309" s="36"/>
      <c r="G309" s="48"/>
      <c r="H309" s="37"/>
      <c r="I309" s="131"/>
      <c r="J309" s="45"/>
      <c r="K309" s="39" t="str">
        <f>IF(AND(ISBLANK($J309)=TRUE,$G309=BD!$B$2),"captura beneficiario",IF(AND(ISBLANK($J309)=TRUE,$G309=BD!$B$8),"Si es más de cinco Indica solo cantidad de beneficiarios",IF(AND(ISBLANK($J309)=TRUE,$G309=BD!$B$9),"Si es más de cinco Indica solo cantidad de beneficiarios",IF(AND(ISBLANK($J309)=TRUE,$G309=BD!$B$10),"Si es más de cinco Indica solo cantidad de beneficiarios",""))))</f>
        <v/>
      </c>
      <c r="L309" s="45"/>
      <c r="M309" s="45"/>
      <c r="N309" s="39" t="str">
        <f>IF(AND(ISBLANK($L309)=TRUE,ISBLANK($M309)=TRUE,$G309=BD!$B$10),"captura origen-destino",IF(AND(ISBLANK($L309)=FALSE,ISBLANK($M309)=TRUE,$G309=BD!$B$10),"Captura destino",IF(AND(ISBLANK($L309)=TRUE,ISBLANK($M309)=FALSE,$G309=BD!$B$10),"captura origen","")))</f>
        <v/>
      </c>
      <c r="O309" s="51"/>
      <c r="P309" s="52"/>
      <c r="Q309" s="51"/>
      <c r="R309" s="39" t="str">
        <f t="shared" si="9"/>
        <v/>
      </c>
      <c r="S309" s="118"/>
    </row>
    <row r="310" spans="1:19" ht="36" customHeight="1" x14ac:dyDescent="0.2">
      <c r="A310" s="89" t="str">
        <f t="shared" si="8"/>
        <v xml:space="preserve"> </v>
      </c>
      <c r="B310" s="90"/>
      <c r="C310" s="91"/>
      <c r="D310" s="91"/>
      <c r="E310" s="92"/>
      <c r="F310" s="92"/>
      <c r="G310" s="93"/>
      <c r="H310" s="95"/>
      <c r="I310" s="130"/>
      <c r="J310" s="96"/>
      <c r="K310" s="94" t="str">
        <f>IF(AND(ISBLANK($J310)=TRUE,$G310=BD!$B$2),"captura beneficiario",IF(AND(ISBLANK($J310)=TRUE,$G310=BD!$B$8),"Si es más de cinco Indica solo cantidad de beneficiarios",IF(AND(ISBLANK($J310)=TRUE,$G310=BD!$B$9),"Si es más de cinco Indica solo cantidad de beneficiarios",IF(AND(ISBLANK($J310)=TRUE,$G310=BD!$B$10),"Si es más de cinco Indica solo cantidad de beneficiarios",""))))</f>
        <v/>
      </c>
      <c r="L310" s="96"/>
      <c r="M310" s="96"/>
      <c r="N310" s="94" t="str">
        <f>IF(AND(ISBLANK($L310)=TRUE,ISBLANK($M310)=TRUE,$G310=BD!$B$10),"captura origen-destino",IF(AND(ISBLANK($L310)=FALSE,ISBLANK($M310)=TRUE,$G310=BD!$B$10),"Captura destino",IF(AND(ISBLANK($L310)=TRUE,ISBLANK($M310)=FALSE,$G310=BD!$B$10),"captura origen","")))</f>
        <v/>
      </c>
      <c r="O310" s="97"/>
      <c r="P310" s="98"/>
      <c r="Q310" s="97"/>
      <c r="R310" s="94" t="str">
        <f t="shared" si="9"/>
        <v/>
      </c>
      <c r="S310" s="118"/>
    </row>
    <row r="311" spans="1:19" ht="36" customHeight="1" x14ac:dyDescent="0.2">
      <c r="A311" s="35" t="str">
        <f t="shared" si="8"/>
        <v xml:space="preserve"> </v>
      </c>
      <c r="B311" s="42"/>
      <c r="C311" s="34"/>
      <c r="D311" s="34"/>
      <c r="E311" s="36"/>
      <c r="F311" s="36"/>
      <c r="G311" s="48"/>
      <c r="H311" s="37"/>
      <c r="I311" s="131"/>
      <c r="J311" s="45"/>
      <c r="K311" s="39" t="str">
        <f>IF(AND(ISBLANK($J311)=TRUE,$G311=BD!$B$2),"captura beneficiario",IF(AND(ISBLANK($J311)=TRUE,$G311=BD!$B$8),"Si es más de cinco Indica solo cantidad de beneficiarios",IF(AND(ISBLANK($J311)=TRUE,$G311=BD!$B$9),"Si es más de cinco Indica solo cantidad de beneficiarios",IF(AND(ISBLANK($J311)=TRUE,$G311=BD!$B$10),"Si es más de cinco Indica solo cantidad de beneficiarios",""))))</f>
        <v/>
      </c>
      <c r="L311" s="45"/>
      <c r="M311" s="45"/>
      <c r="N311" s="39" t="str">
        <f>IF(AND(ISBLANK($L311)=TRUE,ISBLANK($M311)=TRUE,$G311=BD!$B$10),"captura origen-destino",IF(AND(ISBLANK($L311)=FALSE,ISBLANK($M311)=TRUE,$G311=BD!$B$10),"Captura destino",IF(AND(ISBLANK($L311)=TRUE,ISBLANK($M311)=FALSE,$G311=BD!$B$10),"captura origen","")))</f>
        <v/>
      </c>
      <c r="O311" s="51"/>
      <c r="P311" s="52"/>
      <c r="Q311" s="51"/>
      <c r="R311" s="39" t="str">
        <f t="shared" si="9"/>
        <v/>
      </c>
      <c r="S311" s="118"/>
    </row>
    <row r="312" spans="1:19" ht="36" customHeight="1" x14ac:dyDescent="0.2">
      <c r="A312" s="89" t="str">
        <f t="shared" si="8"/>
        <v xml:space="preserve"> </v>
      </c>
      <c r="B312" s="90"/>
      <c r="C312" s="91"/>
      <c r="D312" s="91"/>
      <c r="E312" s="92"/>
      <c r="F312" s="92"/>
      <c r="G312" s="93"/>
      <c r="H312" s="95"/>
      <c r="I312" s="130"/>
      <c r="J312" s="96"/>
      <c r="K312" s="94" t="str">
        <f>IF(AND(ISBLANK($J312)=TRUE,$G312=BD!$B$2),"captura beneficiario",IF(AND(ISBLANK($J312)=TRUE,$G312=BD!$B$8),"Si es más de cinco Indica solo cantidad de beneficiarios",IF(AND(ISBLANK($J312)=TRUE,$G312=BD!$B$9),"Si es más de cinco Indica solo cantidad de beneficiarios",IF(AND(ISBLANK($J312)=TRUE,$G312=BD!$B$10),"Si es más de cinco Indica solo cantidad de beneficiarios",""))))</f>
        <v/>
      </c>
      <c r="L312" s="96"/>
      <c r="M312" s="96"/>
      <c r="N312" s="94" t="str">
        <f>IF(AND(ISBLANK($L312)=TRUE,ISBLANK($M312)=TRUE,$G312=BD!$B$10),"captura origen-destino",IF(AND(ISBLANK($L312)=FALSE,ISBLANK($M312)=TRUE,$G312=BD!$B$10),"Captura destino",IF(AND(ISBLANK($L312)=TRUE,ISBLANK($M312)=FALSE,$G312=BD!$B$10),"captura origen","")))</f>
        <v/>
      </c>
      <c r="O312" s="97"/>
      <c r="P312" s="98"/>
      <c r="Q312" s="97"/>
      <c r="R312" s="94" t="str">
        <f t="shared" si="9"/>
        <v/>
      </c>
      <c r="S312" s="118"/>
    </row>
    <row r="313" spans="1:19" ht="36" customHeight="1" x14ac:dyDescent="0.2">
      <c r="A313" s="35" t="str">
        <f t="shared" si="8"/>
        <v xml:space="preserve"> </v>
      </c>
      <c r="B313" s="42"/>
      <c r="C313" s="34"/>
      <c r="D313" s="34"/>
      <c r="E313" s="36"/>
      <c r="F313" s="36"/>
      <c r="G313" s="48"/>
      <c r="H313" s="37"/>
      <c r="I313" s="131"/>
      <c r="J313" s="45"/>
      <c r="K313" s="39" t="str">
        <f>IF(AND(ISBLANK($J313)=TRUE,$G313=BD!$B$2),"captura beneficiario",IF(AND(ISBLANK($J313)=TRUE,$G313=BD!$B$8),"Si es más de cinco Indica solo cantidad de beneficiarios",IF(AND(ISBLANK($J313)=TRUE,$G313=BD!$B$9),"Si es más de cinco Indica solo cantidad de beneficiarios",IF(AND(ISBLANK($J313)=TRUE,$G313=BD!$B$10),"Si es más de cinco Indica solo cantidad de beneficiarios",""))))</f>
        <v/>
      </c>
      <c r="L313" s="45"/>
      <c r="M313" s="45"/>
      <c r="N313" s="39" t="str">
        <f>IF(AND(ISBLANK($L313)=TRUE,ISBLANK($M313)=TRUE,$G313=BD!$B$10),"captura origen-destino",IF(AND(ISBLANK($L313)=FALSE,ISBLANK($M313)=TRUE,$G313=BD!$B$10),"Captura destino",IF(AND(ISBLANK($L313)=TRUE,ISBLANK($M313)=FALSE,$G313=BD!$B$10),"captura origen","")))</f>
        <v/>
      </c>
      <c r="O313" s="51"/>
      <c r="P313" s="52"/>
      <c r="Q313" s="51"/>
      <c r="R313" s="39" t="str">
        <f t="shared" si="9"/>
        <v/>
      </c>
      <c r="S313" s="118"/>
    </row>
    <row r="314" spans="1:19" ht="36" customHeight="1" x14ac:dyDescent="0.2">
      <c r="A314" s="89" t="str">
        <f t="shared" si="8"/>
        <v xml:space="preserve"> </v>
      </c>
      <c r="B314" s="90"/>
      <c r="C314" s="91"/>
      <c r="D314" s="91"/>
      <c r="E314" s="92"/>
      <c r="F314" s="92"/>
      <c r="G314" s="93"/>
      <c r="H314" s="95"/>
      <c r="I314" s="130"/>
      <c r="J314" s="96"/>
      <c r="K314" s="94" t="str">
        <f>IF(AND(ISBLANK($J314)=TRUE,$G314=BD!$B$2),"captura beneficiario",IF(AND(ISBLANK($J314)=TRUE,$G314=BD!$B$8),"Si es más de cinco Indica solo cantidad de beneficiarios",IF(AND(ISBLANK($J314)=TRUE,$G314=BD!$B$9),"Si es más de cinco Indica solo cantidad de beneficiarios",IF(AND(ISBLANK($J314)=TRUE,$G314=BD!$B$10),"Si es más de cinco Indica solo cantidad de beneficiarios",""))))</f>
        <v/>
      </c>
      <c r="L314" s="96"/>
      <c r="M314" s="96"/>
      <c r="N314" s="94" t="str">
        <f>IF(AND(ISBLANK($L314)=TRUE,ISBLANK($M314)=TRUE,$G314=BD!$B$10),"captura origen-destino",IF(AND(ISBLANK($L314)=FALSE,ISBLANK($M314)=TRUE,$G314=BD!$B$10),"Captura destino",IF(AND(ISBLANK($L314)=TRUE,ISBLANK($M314)=FALSE,$G314=BD!$B$10),"captura origen","")))</f>
        <v/>
      </c>
      <c r="O314" s="97"/>
      <c r="P314" s="98"/>
      <c r="Q314" s="97"/>
      <c r="R314" s="94" t="str">
        <f t="shared" si="9"/>
        <v/>
      </c>
      <c r="S314" s="118"/>
    </row>
    <row r="315" spans="1:19" ht="36" customHeight="1" x14ac:dyDescent="0.2">
      <c r="A315" s="35" t="str">
        <f t="shared" si="8"/>
        <v xml:space="preserve"> </v>
      </c>
      <c r="B315" s="42"/>
      <c r="C315" s="34"/>
      <c r="D315" s="34"/>
      <c r="E315" s="36"/>
      <c r="F315" s="36"/>
      <c r="G315" s="48"/>
      <c r="H315" s="37"/>
      <c r="I315" s="131"/>
      <c r="J315" s="45"/>
      <c r="K315" s="39" t="str">
        <f>IF(AND(ISBLANK($J315)=TRUE,$G315=BD!$B$2),"captura beneficiario",IF(AND(ISBLANK($J315)=TRUE,$G315=BD!$B$8),"Si es más de cinco Indica solo cantidad de beneficiarios",IF(AND(ISBLANK($J315)=TRUE,$G315=BD!$B$9),"Si es más de cinco Indica solo cantidad de beneficiarios",IF(AND(ISBLANK($J315)=TRUE,$G315=BD!$B$10),"Si es más de cinco Indica solo cantidad de beneficiarios",""))))</f>
        <v/>
      </c>
      <c r="L315" s="45"/>
      <c r="M315" s="45"/>
      <c r="N315" s="39" t="str">
        <f>IF(AND(ISBLANK($L315)=TRUE,ISBLANK($M315)=TRUE,$G315=BD!$B$10),"captura origen-destino",IF(AND(ISBLANK($L315)=FALSE,ISBLANK($M315)=TRUE,$G315=BD!$B$10),"Captura destino",IF(AND(ISBLANK($L315)=TRUE,ISBLANK($M315)=FALSE,$G315=BD!$B$10),"captura origen","")))</f>
        <v/>
      </c>
      <c r="O315" s="51"/>
      <c r="P315" s="52"/>
      <c r="Q315" s="51"/>
      <c r="R315" s="39" t="str">
        <f t="shared" si="9"/>
        <v/>
      </c>
      <c r="S315" s="118"/>
    </row>
    <row r="316" spans="1:19" ht="36" customHeight="1" x14ac:dyDescent="0.2">
      <c r="A316" s="89" t="str">
        <f t="shared" si="8"/>
        <v xml:space="preserve"> </v>
      </c>
      <c r="B316" s="90"/>
      <c r="C316" s="91"/>
      <c r="D316" s="91"/>
      <c r="E316" s="92"/>
      <c r="F316" s="92"/>
      <c r="G316" s="93"/>
      <c r="H316" s="95"/>
      <c r="I316" s="130"/>
      <c r="J316" s="96"/>
      <c r="K316" s="94" t="str">
        <f>IF(AND(ISBLANK($J316)=TRUE,$G316=BD!$B$2),"captura beneficiario",IF(AND(ISBLANK($J316)=TRUE,$G316=BD!$B$8),"Si es más de cinco Indica solo cantidad de beneficiarios",IF(AND(ISBLANK($J316)=TRUE,$G316=BD!$B$9),"Si es más de cinco Indica solo cantidad de beneficiarios",IF(AND(ISBLANK($J316)=TRUE,$G316=BD!$B$10),"Si es más de cinco Indica solo cantidad de beneficiarios",""))))</f>
        <v/>
      </c>
      <c r="L316" s="96"/>
      <c r="M316" s="96"/>
      <c r="N316" s="94" t="str">
        <f>IF(AND(ISBLANK($L316)=TRUE,ISBLANK($M316)=TRUE,$G316=BD!$B$10),"captura origen-destino",IF(AND(ISBLANK($L316)=FALSE,ISBLANK($M316)=TRUE,$G316=BD!$B$10),"Captura destino",IF(AND(ISBLANK($L316)=TRUE,ISBLANK($M316)=FALSE,$G316=BD!$B$10),"captura origen","")))</f>
        <v/>
      </c>
      <c r="O316" s="97"/>
      <c r="P316" s="98"/>
      <c r="Q316" s="97"/>
      <c r="R316" s="94" t="str">
        <f t="shared" si="9"/>
        <v/>
      </c>
      <c r="S316" s="118"/>
    </row>
    <row r="317" spans="1:19" ht="36" customHeight="1" x14ac:dyDescent="0.2">
      <c r="A317" s="35" t="str">
        <f t="shared" si="8"/>
        <v xml:space="preserve"> </v>
      </c>
      <c r="B317" s="42"/>
      <c r="C317" s="34"/>
      <c r="D317" s="34"/>
      <c r="E317" s="36"/>
      <c r="F317" s="36"/>
      <c r="G317" s="48"/>
      <c r="H317" s="37"/>
      <c r="I317" s="131"/>
      <c r="J317" s="45"/>
      <c r="K317" s="39" t="str">
        <f>IF(AND(ISBLANK($J317)=TRUE,$G317=BD!$B$2),"captura beneficiario",IF(AND(ISBLANK($J317)=TRUE,$G317=BD!$B$8),"Si es más de cinco Indica solo cantidad de beneficiarios",IF(AND(ISBLANK($J317)=TRUE,$G317=BD!$B$9),"Si es más de cinco Indica solo cantidad de beneficiarios",IF(AND(ISBLANK($J317)=TRUE,$G317=BD!$B$10),"Si es más de cinco Indica solo cantidad de beneficiarios",""))))</f>
        <v/>
      </c>
      <c r="L317" s="45"/>
      <c r="M317" s="45"/>
      <c r="N317" s="39" t="str">
        <f>IF(AND(ISBLANK($L317)=TRUE,ISBLANK($M317)=TRUE,$G317=BD!$B$10),"captura origen-destino",IF(AND(ISBLANK($L317)=FALSE,ISBLANK($M317)=TRUE,$G317=BD!$B$10),"Captura destino",IF(AND(ISBLANK($L317)=TRUE,ISBLANK($M317)=FALSE,$G317=BD!$B$10),"captura origen","")))</f>
        <v/>
      </c>
      <c r="O317" s="51"/>
      <c r="P317" s="52"/>
      <c r="Q317" s="51"/>
      <c r="R317" s="39" t="str">
        <f t="shared" si="9"/>
        <v/>
      </c>
      <c r="S317" s="118"/>
    </row>
    <row r="318" spans="1:19" ht="36" customHeight="1" x14ac:dyDescent="0.2">
      <c r="A318" s="89" t="str">
        <f t="shared" si="8"/>
        <v xml:space="preserve"> </v>
      </c>
      <c r="B318" s="90"/>
      <c r="C318" s="91"/>
      <c r="D318" s="91"/>
      <c r="E318" s="92"/>
      <c r="F318" s="92"/>
      <c r="G318" s="93"/>
      <c r="H318" s="95"/>
      <c r="I318" s="130"/>
      <c r="J318" s="96"/>
      <c r="K318" s="94" t="str">
        <f>IF(AND(ISBLANK($J318)=TRUE,$G318=BD!$B$2),"captura beneficiario",IF(AND(ISBLANK($J318)=TRUE,$G318=BD!$B$8),"Si es más de cinco Indica solo cantidad de beneficiarios",IF(AND(ISBLANK($J318)=TRUE,$G318=BD!$B$9),"Si es más de cinco Indica solo cantidad de beneficiarios",IF(AND(ISBLANK($J318)=TRUE,$G318=BD!$B$10),"Si es más de cinco Indica solo cantidad de beneficiarios",""))))</f>
        <v/>
      </c>
      <c r="L318" s="96"/>
      <c r="M318" s="96"/>
      <c r="N318" s="94" t="str">
        <f>IF(AND(ISBLANK($L318)=TRUE,ISBLANK($M318)=TRUE,$G318=BD!$B$10),"captura origen-destino",IF(AND(ISBLANK($L318)=FALSE,ISBLANK($M318)=TRUE,$G318=BD!$B$10),"Captura destino",IF(AND(ISBLANK($L318)=TRUE,ISBLANK($M318)=FALSE,$G318=BD!$B$10),"captura origen","")))</f>
        <v/>
      </c>
      <c r="O318" s="97"/>
      <c r="P318" s="98"/>
      <c r="Q318" s="97"/>
      <c r="R318" s="94" t="str">
        <f t="shared" si="9"/>
        <v/>
      </c>
      <c r="S318" s="118"/>
    </row>
    <row r="319" spans="1:19" ht="36" customHeight="1" x14ac:dyDescent="0.2">
      <c r="A319" s="35" t="str">
        <f t="shared" si="8"/>
        <v xml:space="preserve"> </v>
      </c>
      <c r="B319" s="42"/>
      <c r="C319" s="34"/>
      <c r="D319" s="34"/>
      <c r="E319" s="36"/>
      <c r="F319" s="36"/>
      <c r="G319" s="48"/>
      <c r="H319" s="37"/>
      <c r="I319" s="131"/>
      <c r="J319" s="45"/>
      <c r="K319" s="39" t="str">
        <f>IF(AND(ISBLANK($J319)=TRUE,$G319=BD!$B$2),"captura beneficiario",IF(AND(ISBLANK($J319)=TRUE,$G319=BD!$B$8),"Si es más de cinco Indica solo cantidad de beneficiarios",IF(AND(ISBLANK($J319)=TRUE,$G319=BD!$B$9),"Si es más de cinco Indica solo cantidad de beneficiarios",IF(AND(ISBLANK($J319)=TRUE,$G319=BD!$B$10),"Si es más de cinco Indica solo cantidad de beneficiarios",""))))</f>
        <v/>
      </c>
      <c r="L319" s="45"/>
      <c r="M319" s="45"/>
      <c r="N319" s="39" t="str">
        <f>IF(AND(ISBLANK($L319)=TRUE,ISBLANK($M319)=TRUE,$G319=BD!$B$10),"captura origen-destino",IF(AND(ISBLANK($L319)=FALSE,ISBLANK($M319)=TRUE,$G319=BD!$B$10),"Captura destino",IF(AND(ISBLANK($L319)=TRUE,ISBLANK($M319)=FALSE,$G319=BD!$B$10),"captura origen","")))</f>
        <v/>
      </c>
      <c r="O319" s="51"/>
      <c r="P319" s="52"/>
      <c r="Q319" s="51"/>
      <c r="R319" s="39" t="str">
        <f t="shared" si="9"/>
        <v/>
      </c>
      <c r="S319" s="118"/>
    </row>
    <row r="320" spans="1:19" ht="36" customHeight="1" x14ac:dyDescent="0.2">
      <c r="A320" s="89" t="str">
        <f t="shared" si="8"/>
        <v xml:space="preserve"> </v>
      </c>
      <c r="B320" s="90"/>
      <c r="C320" s="91"/>
      <c r="D320" s="91"/>
      <c r="E320" s="92"/>
      <c r="F320" s="92"/>
      <c r="G320" s="93"/>
      <c r="H320" s="95"/>
      <c r="I320" s="130"/>
      <c r="J320" s="96"/>
      <c r="K320" s="94" t="str">
        <f>IF(AND(ISBLANK($J320)=TRUE,$G320=BD!$B$2),"captura beneficiario",IF(AND(ISBLANK($J320)=TRUE,$G320=BD!$B$8),"Si es más de cinco Indica solo cantidad de beneficiarios",IF(AND(ISBLANK($J320)=TRUE,$G320=BD!$B$9),"Si es más de cinco Indica solo cantidad de beneficiarios",IF(AND(ISBLANK($J320)=TRUE,$G320=BD!$B$10),"Si es más de cinco Indica solo cantidad de beneficiarios",""))))</f>
        <v/>
      </c>
      <c r="L320" s="96"/>
      <c r="M320" s="96"/>
      <c r="N320" s="94" t="str">
        <f>IF(AND(ISBLANK($L320)=TRUE,ISBLANK($M320)=TRUE,$G320=BD!$B$10),"captura origen-destino",IF(AND(ISBLANK($L320)=FALSE,ISBLANK($M320)=TRUE,$G320=BD!$B$10),"Captura destino",IF(AND(ISBLANK($L320)=TRUE,ISBLANK($M320)=FALSE,$G320=BD!$B$10),"captura origen","")))</f>
        <v/>
      </c>
      <c r="O320" s="97"/>
      <c r="P320" s="98"/>
      <c r="Q320" s="97"/>
      <c r="R320" s="94" t="str">
        <f t="shared" si="9"/>
        <v/>
      </c>
      <c r="S320" s="118"/>
    </row>
    <row r="321" spans="1:19" ht="36" customHeight="1" x14ac:dyDescent="0.2">
      <c r="A321" s="35" t="str">
        <f t="shared" si="8"/>
        <v xml:space="preserve"> </v>
      </c>
      <c r="B321" s="42"/>
      <c r="C321" s="34"/>
      <c r="D321" s="34"/>
      <c r="E321" s="36"/>
      <c r="F321" s="36"/>
      <c r="G321" s="48"/>
      <c r="H321" s="37"/>
      <c r="I321" s="131"/>
      <c r="J321" s="45"/>
      <c r="K321" s="39" t="str">
        <f>IF(AND(ISBLANK($J321)=TRUE,$G321=BD!$B$2),"captura beneficiario",IF(AND(ISBLANK($J321)=TRUE,$G321=BD!$B$8),"Si es más de cinco Indica solo cantidad de beneficiarios",IF(AND(ISBLANK($J321)=TRUE,$G321=BD!$B$9),"Si es más de cinco Indica solo cantidad de beneficiarios",IF(AND(ISBLANK($J321)=TRUE,$G321=BD!$B$10),"Si es más de cinco Indica solo cantidad de beneficiarios",""))))</f>
        <v/>
      </c>
      <c r="L321" s="45"/>
      <c r="M321" s="45"/>
      <c r="N321" s="39" t="str">
        <f>IF(AND(ISBLANK($L321)=TRUE,ISBLANK($M321)=TRUE,$G321=BD!$B$10),"captura origen-destino",IF(AND(ISBLANK($L321)=FALSE,ISBLANK($M321)=TRUE,$G321=BD!$B$10),"Captura destino",IF(AND(ISBLANK($L321)=TRUE,ISBLANK($M321)=FALSE,$G321=BD!$B$10),"captura origen","")))</f>
        <v/>
      </c>
      <c r="O321" s="51"/>
      <c r="P321" s="52"/>
      <c r="Q321" s="51"/>
      <c r="R321" s="39" t="str">
        <f t="shared" si="9"/>
        <v/>
      </c>
      <c r="S321" s="118"/>
    </row>
    <row r="322" spans="1:19" ht="36" customHeight="1" x14ac:dyDescent="0.2">
      <c r="A322" s="89" t="str">
        <f t="shared" si="8"/>
        <v xml:space="preserve"> </v>
      </c>
      <c r="B322" s="90"/>
      <c r="C322" s="91"/>
      <c r="D322" s="91"/>
      <c r="E322" s="92"/>
      <c r="F322" s="92"/>
      <c r="G322" s="93"/>
      <c r="H322" s="95"/>
      <c r="I322" s="130"/>
      <c r="J322" s="96"/>
      <c r="K322" s="94" t="str">
        <f>IF(AND(ISBLANK($J322)=TRUE,$G322=BD!$B$2),"captura beneficiario",IF(AND(ISBLANK($J322)=TRUE,$G322=BD!$B$8),"Si es más de cinco Indica solo cantidad de beneficiarios",IF(AND(ISBLANK($J322)=TRUE,$G322=BD!$B$9),"Si es más de cinco Indica solo cantidad de beneficiarios",IF(AND(ISBLANK($J322)=TRUE,$G322=BD!$B$10),"Si es más de cinco Indica solo cantidad de beneficiarios",""))))</f>
        <v/>
      </c>
      <c r="L322" s="96"/>
      <c r="M322" s="96"/>
      <c r="N322" s="94" t="str">
        <f>IF(AND(ISBLANK($L322)=TRUE,ISBLANK($M322)=TRUE,$G322=BD!$B$10),"captura origen-destino",IF(AND(ISBLANK($L322)=FALSE,ISBLANK($M322)=TRUE,$G322=BD!$B$10),"Captura destino",IF(AND(ISBLANK($L322)=TRUE,ISBLANK($M322)=FALSE,$G322=BD!$B$10),"captura origen","")))</f>
        <v/>
      </c>
      <c r="O322" s="97"/>
      <c r="P322" s="98"/>
      <c r="Q322" s="97"/>
      <c r="R322" s="94" t="str">
        <f t="shared" si="9"/>
        <v/>
      </c>
      <c r="S322" s="118"/>
    </row>
    <row r="323" spans="1:19" ht="36" customHeight="1" x14ac:dyDescent="0.2">
      <c r="A323" s="35" t="str">
        <f t="shared" si="8"/>
        <v xml:space="preserve"> </v>
      </c>
      <c r="B323" s="42"/>
      <c r="C323" s="34"/>
      <c r="D323" s="34"/>
      <c r="E323" s="36"/>
      <c r="F323" s="36"/>
      <c r="G323" s="48"/>
      <c r="H323" s="37"/>
      <c r="I323" s="131"/>
      <c r="J323" s="45"/>
      <c r="K323" s="39" t="str">
        <f>IF(AND(ISBLANK($J323)=TRUE,$G323=BD!$B$2),"captura beneficiario",IF(AND(ISBLANK($J323)=TRUE,$G323=BD!$B$8),"Si es más de cinco Indica solo cantidad de beneficiarios",IF(AND(ISBLANK($J323)=TRUE,$G323=BD!$B$9),"Si es más de cinco Indica solo cantidad de beneficiarios",IF(AND(ISBLANK($J323)=TRUE,$G323=BD!$B$10),"Si es más de cinco Indica solo cantidad de beneficiarios",""))))</f>
        <v/>
      </c>
      <c r="L323" s="45"/>
      <c r="M323" s="45"/>
      <c r="N323" s="39" t="str">
        <f>IF(AND(ISBLANK($L323)=TRUE,ISBLANK($M323)=TRUE,$G323=BD!$B$10),"captura origen-destino",IF(AND(ISBLANK($L323)=FALSE,ISBLANK($M323)=TRUE,$G323=BD!$B$10),"Captura destino",IF(AND(ISBLANK($L323)=TRUE,ISBLANK($M323)=FALSE,$G323=BD!$B$10),"captura origen","")))</f>
        <v/>
      </c>
      <c r="O323" s="51"/>
      <c r="P323" s="52"/>
      <c r="Q323" s="51"/>
      <c r="R323" s="39" t="str">
        <f t="shared" si="9"/>
        <v/>
      </c>
      <c r="S323" s="118"/>
    </row>
    <row r="324" spans="1:19" ht="36" customHeight="1" x14ac:dyDescent="0.2">
      <c r="A324" s="89" t="str">
        <f t="shared" ref="A324:A387" si="10">IF(H324=0," ",A323+1)</f>
        <v xml:space="preserve"> </v>
      </c>
      <c r="B324" s="90"/>
      <c r="C324" s="91"/>
      <c r="D324" s="91"/>
      <c r="E324" s="92"/>
      <c r="F324" s="92"/>
      <c r="G324" s="93"/>
      <c r="H324" s="95"/>
      <c r="I324" s="130"/>
      <c r="J324" s="96"/>
      <c r="K324" s="94" t="str">
        <f>IF(AND(ISBLANK($J324)=TRUE,$G324=BD!$B$2),"captura beneficiario",IF(AND(ISBLANK($J324)=TRUE,$G324=BD!$B$8),"Si es más de cinco Indica solo cantidad de beneficiarios",IF(AND(ISBLANK($J324)=TRUE,$G324=BD!$B$9),"Si es más de cinco Indica solo cantidad de beneficiarios",IF(AND(ISBLANK($J324)=TRUE,$G324=BD!$B$10),"Si es más de cinco Indica solo cantidad de beneficiarios",""))))</f>
        <v/>
      </c>
      <c r="L324" s="96"/>
      <c r="M324" s="96"/>
      <c r="N324" s="94" t="str">
        <f>IF(AND(ISBLANK($L324)=TRUE,ISBLANK($M324)=TRUE,$G324=BD!$B$10),"captura origen-destino",IF(AND(ISBLANK($L324)=FALSE,ISBLANK($M324)=TRUE,$G324=BD!$B$10),"Captura destino",IF(AND(ISBLANK($L324)=TRUE,ISBLANK($M324)=FALSE,$G324=BD!$B$10),"captura origen","")))</f>
        <v/>
      </c>
      <c r="O324" s="97"/>
      <c r="P324" s="98"/>
      <c r="Q324" s="97"/>
      <c r="R324" s="94" t="str">
        <f t="shared" ref="R324:R387" si="11">IF(AND(ISBLANK($P324)=TRUE,ISBLANK($Q324),$O324=""),"",IF(AND(ISBLANK($P324)=TRUE,ISBLANK($Q324),$O324="No corresponde a ningún evento"),"",IF(AND(ISBLANK($P324)=FALSE,ISBLANK($Q324)=TRUE,$O324&lt;&gt;"No corresponde a ningún evento"),"Indica Lugar",IF(AND(ISBLANK($P324)=TRUE,ISBLANK($Q324)=TRUE,$O324&lt;&gt;"No corresponde a ningún evento"),"Indica la Fecha del evento",IF(AND(ISBLANK($P324)=TRUE,ISBLANK($Q324)=FALSE,$O324&lt;&gt;"No corresponde a ningún evento"),"Indica la Fecha del evento","")))))</f>
        <v/>
      </c>
      <c r="S324" s="118"/>
    </row>
    <row r="325" spans="1:19" ht="36" customHeight="1" x14ac:dyDescent="0.2">
      <c r="A325" s="35" t="str">
        <f t="shared" si="10"/>
        <v xml:space="preserve"> </v>
      </c>
      <c r="B325" s="42"/>
      <c r="C325" s="34"/>
      <c r="D325" s="34"/>
      <c r="E325" s="36"/>
      <c r="F325" s="36"/>
      <c r="G325" s="48"/>
      <c r="H325" s="37"/>
      <c r="I325" s="131"/>
      <c r="J325" s="45"/>
      <c r="K325" s="39" t="str">
        <f>IF(AND(ISBLANK($J325)=TRUE,$G325=BD!$B$2),"captura beneficiario",IF(AND(ISBLANK($J325)=TRUE,$G325=BD!$B$8),"Si es más de cinco Indica solo cantidad de beneficiarios",IF(AND(ISBLANK($J325)=TRUE,$G325=BD!$B$9),"Si es más de cinco Indica solo cantidad de beneficiarios",IF(AND(ISBLANK($J325)=TRUE,$G325=BD!$B$10),"Si es más de cinco Indica solo cantidad de beneficiarios",""))))</f>
        <v/>
      </c>
      <c r="L325" s="45"/>
      <c r="M325" s="45"/>
      <c r="N325" s="39" t="str">
        <f>IF(AND(ISBLANK($L325)=TRUE,ISBLANK($M325)=TRUE,$G325=BD!$B$10),"captura origen-destino",IF(AND(ISBLANK($L325)=FALSE,ISBLANK($M325)=TRUE,$G325=BD!$B$10),"Captura destino",IF(AND(ISBLANK($L325)=TRUE,ISBLANK($M325)=FALSE,$G325=BD!$B$10),"captura origen","")))</f>
        <v/>
      </c>
      <c r="O325" s="51"/>
      <c r="P325" s="52"/>
      <c r="Q325" s="51"/>
      <c r="R325" s="39" t="str">
        <f t="shared" si="11"/>
        <v/>
      </c>
      <c r="S325" s="118"/>
    </row>
    <row r="326" spans="1:19" ht="36" customHeight="1" x14ac:dyDescent="0.2">
      <c r="A326" s="89" t="str">
        <f t="shared" si="10"/>
        <v xml:space="preserve"> </v>
      </c>
      <c r="B326" s="90"/>
      <c r="C326" s="91"/>
      <c r="D326" s="91"/>
      <c r="E326" s="92"/>
      <c r="F326" s="92"/>
      <c r="G326" s="93"/>
      <c r="H326" s="95"/>
      <c r="I326" s="130"/>
      <c r="J326" s="96"/>
      <c r="K326" s="94" t="str">
        <f>IF(AND(ISBLANK($J326)=TRUE,$G326=BD!$B$2),"captura beneficiario",IF(AND(ISBLANK($J326)=TRUE,$G326=BD!$B$8),"Si es más de cinco Indica solo cantidad de beneficiarios",IF(AND(ISBLANK($J326)=TRUE,$G326=BD!$B$9),"Si es más de cinco Indica solo cantidad de beneficiarios",IF(AND(ISBLANK($J326)=TRUE,$G326=BD!$B$10),"Si es más de cinco Indica solo cantidad de beneficiarios",""))))</f>
        <v/>
      </c>
      <c r="L326" s="96"/>
      <c r="M326" s="96"/>
      <c r="N326" s="94" t="str">
        <f>IF(AND(ISBLANK($L326)=TRUE,ISBLANK($M326)=TRUE,$G326=BD!$B$10),"captura origen-destino",IF(AND(ISBLANK($L326)=FALSE,ISBLANK($M326)=TRUE,$G326=BD!$B$10),"Captura destino",IF(AND(ISBLANK($L326)=TRUE,ISBLANK($M326)=FALSE,$G326=BD!$B$10),"captura origen","")))</f>
        <v/>
      </c>
      <c r="O326" s="97"/>
      <c r="P326" s="98"/>
      <c r="Q326" s="97"/>
      <c r="R326" s="94" t="str">
        <f t="shared" si="11"/>
        <v/>
      </c>
      <c r="S326" s="118"/>
    </row>
    <row r="327" spans="1:19" ht="36" customHeight="1" x14ac:dyDescent="0.2">
      <c r="A327" s="35" t="str">
        <f t="shared" si="10"/>
        <v xml:space="preserve"> </v>
      </c>
      <c r="B327" s="42"/>
      <c r="C327" s="34"/>
      <c r="D327" s="34"/>
      <c r="E327" s="36"/>
      <c r="F327" s="36"/>
      <c r="G327" s="48"/>
      <c r="H327" s="37"/>
      <c r="I327" s="131"/>
      <c r="J327" s="45"/>
      <c r="K327" s="39" t="str">
        <f>IF(AND(ISBLANK($J327)=TRUE,$G327=BD!$B$2),"captura beneficiario",IF(AND(ISBLANK($J327)=TRUE,$G327=BD!$B$8),"Si es más de cinco Indica solo cantidad de beneficiarios",IF(AND(ISBLANK($J327)=TRUE,$G327=BD!$B$9),"Si es más de cinco Indica solo cantidad de beneficiarios",IF(AND(ISBLANK($J327)=TRUE,$G327=BD!$B$10),"Si es más de cinco Indica solo cantidad de beneficiarios",""))))</f>
        <v/>
      </c>
      <c r="L327" s="45"/>
      <c r="M327" s="45"/>
      <c r="N327" s="39" t="str">
        <f>IF(AND(ISBLANK($L327)=TRUE,ISBLANK($M327)=TRUE,$G327=BD!$B$10),"captura origen-destino",IF(AND(ISBLANK($L327)=FALSE,ISBLANK($M327)=TRUE,$G327=BD!$B$10),"Captura destino",IF(AND(ISBLANK($L327)=TRUE,ISBLANK($M327)=FALSE,$G327=BD!$B$10),"captura origen","")))</f>
        <v/>
      </c>
      <c r="O327" s="51"/>
      <c r="P327" s="52"/>
      <c r="Q327" s="51"/>
      <c r="R327" s="39" t="str">
        <f t="shared" si="11"/>
        <v/>
      </c>
      <c r="S327" s="118"/>
    </row>
    <row r="328" spans="1:19" ht="36" customHeight="1" x14ac:dyDescent="0.2">
      <c r="A328" s="89" t="str">
        <f t="shared" si="10"/>
        <v xml:space="preserve"> </v>
      </c>
      <c r="B328" s="90"/>
      <c r="C328" s="91"/>
      <c r="D328" s="91"/>
      <c r="E328" s="92"/>
      <c r="F328" s="92"/>
      <c r="G328" s="93"/>
      <c r="H328" s="95"/>
      <c r="I328" s="130"/>
      <c r="J328" s="96"/>
      <c r="K328" s="94" t="str">
        <f>IF(AND(ISBLANK($J328)=TRUE,$G328=BD!$B$2),"captura beneficiario",IF(AND(ISBLANK($J328)=TRUE,$G328=BD!$B$8),"Si es más de cinco Indica solo cantidad de beneficiarios",IF(AND(ISBLANK($J328)=TRUE,$G328=BD!$B$9),"Si es más de cinco Indica solo cantidad de beneficiarios",IF(AND(ISBLANK($J328)=TRUE,$G328=BD!$B$10),"Si es más de cinco Indica solo cantidad de beneficiarios",""))))</f>
        <v/>
      </c>
      <c r="L328" s="96"/>
      <c r="M328" s="96"/>
      <c r="N328" s="94" t="str">
        <f>IF(AND(ISBLANK($L328)=TRUE,ISBLANK($M328)=TRUE,$G328=BD!$B$10),"captura origen-destino",IF(AND(ISBLANK($L328)=FALSE,ISBLANK($M328)=TRUE,$G328=BD!$B$10),"Captura destino",IF(AND(ISBLANK($L328)=TRUE,ISBLANK($M328)=FALSE,$G328=BD!$B$10),"captura origen","")))</f>
        <v/>
      </c>
      <c r="O328" s="97"/>
      <c r="P328" s="98"/>
      <c r="Q328" s="97"/>
      <c r="R328" s="94" t="str">
        <f t="shared" si="11"/>
        <v/>
      </c>
      <c r="S328" s="118"/>
    </row>
    <row r="329" spans="1:19" ht="36" customHeight="1" x14ac:dyDescent="0.2">
      <c r="A329" s="35" t="str">
        <f t="shared" si="10"/>
        <v xml:space="preserve"> </v>
      </c>
      <c r="B329" s="42"/>
      <c r="C329" s="34"/>
      <c r="D329" s="34"/>
      <c r="E329" s="36"/>
      <c r="F329" s="36"/>
      <c r="G329" s="48"/>
      <c r="H329" s="37"/>
      <c r="I329" s="131"/>
      <c r="J329" s="45"/>
      <c r="K329" s="39" t="str">
        <f>IF(AND(ISBLANK($J329)=TRUE,$G329=BD!$B$2),"captura beneficiario",IF(AND(ISBLANK($J329)=TRUE,$G329=BD!$B$8),"Si es más de cinco Indica solo cantidad de beneficiarios",IF(AND(ISBLANK($J329)=TRUE,$G329=BD!$B$9),"Si es más de cinco Indica solo cantidad de beneficiarios",IF(AND(ISBLANK($J329)=TRUE,$G329=BD!$B$10),"Si es más de cinco Indica solo cantidad de beneficiarios",""))))</f>
        <v/>
      </c>
      <c r="L329" s="45"/>
      <c r="M329" s="45"/>
      <c r="N329" s="39" t="str">
        <f>IF(AND(ISBLANK($L329)=TRUE,ISBLANK($M329)=TRUE,$G329=BD!$B$10),"captura origen-destino",IF(AND(ISBLANK($L329)=FALSE,ISBLANK($M329)=TRUE,$G329=BD!$B$10),"Captura destino",IF(AND(ISBLANK($L329)=TRUE,ISBLANK($M329)=FALSE,$G329=BD!$B$10),"captura origen","")))</f>
        <v/>
      </c>
      <c r="O329" s="51"/>
      <c r="P329" s="52"/>
      <c r="Q329" s="51"/>
      <c r="R329" s="39" t="str">
        <f t="shared" si="11"/>
        <v/>
      </c>
      <c r="S329" s="118"/>
    </row>
    <row r="330" spans="1:19" ht="36" customHeight="1" x14ac:dyDescent="0.2">
      <c r="A330" s="89" t="str">
        <f t="shared" si="10"/>
        <v xml:space="preserve"> </v>
      </c>
      <c r="B330" s="90"/>
      <c r="C330" s="91"/>
      <c r="D330" s="91"/>
      <c r="E330" s="92"/>
      <c r="F330" s="92"/>
      <c r="G330" s="93"/>
      <c r="H330" s="95"/>
      <c r="I330" s="130"/>
      <c r="J330" s="96"/>
      <c r="K330" s="94" t="str">
        <f>IF(AND(ISBLANK($J330)=TRUE,$G330=BD!$B$2),"captura beneficiario",IF(AND(ISBLANK($J330)=TRUE,$G330=BD!$B$8),"Si es más de cinco Indica solo cantidad de beneficiarios",IF(AND(ISBLANK($J330)=TRUE,$G330=BD!$B$9),"Si es más de cinco Indica solo cantidad de beneficiarios",IF(AND(ISBLANK($J330)=TRUE,$G330=BD!$B$10),"Si es más de cinco Indica solo cantidad de beneficiarios",""))))</f>
        <v/>
      </c>
      <c r="L330" s="96"/>
      <c r="M330" s="96"/>
      <c r="N330" s="94" t="str">
        <f>IF(AND(ISBLANK($L330)=TRUE,ISBLANK($M330)=TRUE,$G330=BD!$B$10),"captura origen-destino",IF(AND(ISBLANK($L330)=FALSE,ISBLANK($M330)=TRUE,$G330=BD!$B$10),"Captura destino",IF(AND(ISBLANK($L330)=TRUE,ISBLANK($M330)=FALSE,$G330=BD!$B$10),"captura origen","")))</f>
        <v/>
      </c>
      <c r="O330" s="97"/>
      <c r="P330" s="98"/>
      <c r="Q330" s="97"/>
      <c r="R330" s="94" t="str">
        <f t="shared" si="11"/>
        <v/>
      </c>
      <c r="S330" s="118"/>
    </row>
    <row r="331" spans="1:19" ht="36" customHeight="1" x14ac:dyDescent="0.2">
      <c r="A331" s="35" t="str">
        <f t="shared" si="10"/>
        <v xml:space="preserve"> </v>
      </c>
      <c r="B331" s="42"/>
      <c r="C331" s="34"/>
      <c r="D331" s="34"/>
      <c r="E331" s="36"/>
      <c r="F331" s="36"/>
      <c r="G331" s="48"/>
      <c r="H331" s="37"/>
      <c r="I331" s="131"/>
      <c r="J331" s="45"/>
      <c r="K331" s="39" t="str">
        <f>IF(AND(ISBLANK($J331)=TRUE,$G331=BD!$B$2),"captura beneficiario",IF(AND(ISBLANK($J331)=TRUE,$G331=BD!$B$8),"Si es más de cinco Indica solo cantidad de beneficiarios",IF(AND(ISBLANK($J331)=TRUE,$G331=BD!$B$9),"Si es más de cinco Indica solo cantidad de beneficiarios",IF(AND(ISBLANK($J331)=TRUE,$G331=BD!$B$10),"Si es más de cinco Indica solo cantidad de beneficiarios",""))))</f>
        <v/>
      </c>
      <c r="L331" s="45"/>
      <c r="M331" s="45"/>
      <c r="N331" s="39" t="str">
        <f>IF(AND(ISBLANK($L331)=TRUE,ISBLANK($M331)=TRUE,$G331=BD!$B$10),"captura origen-destino",IF(AND(ISBLANK($L331)=FALSE,ISBLANK($M331)=TRUE,$G331=BD!$B$10),"Captura destino",IF(AND(ISBLANK($L331)=TRUE,ISBLANK($M331)=FALSE,$G331=BD!$B$10),"captura origen","")))</f>
        <v/>
      </c>
      <c r="O331" s="51"/>
      <c r="P331" s="52"/>
      <c r="Q331" s="51"/>
      <c r="R331" s="39" t="str">
        <f t="shared" si="11"/>
        <v/>
      </c>
      <c r="S331" s="118"/>
    </row>
    <row r="332" spans="1:19" ht="36" customHeight="1" x14ac:dyDescent="0.2">
      <c r="A332" s="89" t="str">
        <f t="shared" si="10"/>
        <v xml:space="preserve"> </v>
      </c>
      <c r="B332" s="90"/>
      <c r="C332" s="91"/>
      <c r="D332" s="91"/>
      <c r="E332" s="92"/>
      <c r="F332" s="92"/>
      <c r="G332" s="93"/>
      <c r="H332" s="95"/>
      <c r="I332" s="130"/>
      <c r="J332" s="96"/>
      <c r="K332" s="94" t="str">
        <f>IF(AND(ISBLANK($J332)=TRUE,$G332=BD!$B$2),"captura beneficiario",IF(AND(ISBLANK($J332)=TRUE,$G332=BD!$B$8),"Si es más de cinco Indica solo cantidad de beneficiarios",IF(AND(ISBLANK($J332)=TRUE,$G332=BD!$B$9),"Si es más de cinco Indica solo cantidad de beneficiarios",IF(AND(ISBLANK($J332)=TRUE,$G332=BD!$B$10),"Si es más de cinco Indica solo cantidad de beneficiarios",""))))</f>
        <v/>
      </c>
      <c r="L332" s="96"/>
      <c r="M332" s="96"/>
      <c r="N332" s="94" t="str">
        <f>IF(AND(ISBLANK($L332)=TRUE,ISBLANK($M332)=TRUE,$G332=BD!$B$10),"captura origen-destino",IF(AND(ISBLANK($L332)=FALSE,ISBLANK($M332)=TRUE,$G332=BD!$B$10),"Captura destino",IF(AND(ISBLANK($L332)=TRUE,ISBLANK($M332)=FALSE,$G332=BD!$B$10),"captura origen","")))</f>
        <v/>
      </c>
      <c r="O332" s="97"/>
      <c r="P332" s="98"/>
      <c r="Q332" s="97"/>
      <c r="R332" s="94" t="str">
        <f t="shared" si="11"/>
        <v/>
      </c>
      <c r="S332" s="118"/>
    </row>
    <row r="333" spans="1:19" ht="36" customHeight="1" x14ac:dyDescent="0.2">
      <c r="A333" s="35" t="str">
        <f t="shared" si="10"/>
        <v xml:space="preserve"> </v>
      </c>
      <c r="B333" s="42"/>
      <c r="C333" s="34"/>
      <c r="D333" s="34"/>
      <c r="E333" s="36"/>
      <c r="F333" s="36"/>
      <c r="G333" s="48"/>
      <c r="H333" s="37"/>
      <c r="I333" s="131"/>
      <c r="J333" s="45"/>
      <c r="K333" s="39" t="str">
        <f>IF(AND(ISBLANK($J333)=TRUE,$G333=BD!$B$2),"captura beneficiario",IF(AND(ISBLANK($J333)=TRUE,$G333=BD!$B$8),"Si es más de cinco Indica solo cantidad de beneficiarios",IF(AND(ISBLANK($J333)=TRUE,$G333=BD!$B$9),"Si es más de cinco Indica solo cantidad de beneficiarios",IF(AND(ISBLANK($J333)=TRUE,$G333=BD!$B$10),"Si es más de cinco Indica solo cantidad de beneficiarios",""))))</f>
        <v/>
      </c>
      <c r="L333" s="45"/>
      <c r="M333" s="45"/>
      <c r="N333" s="39" t="str">
        <f>IF(AND(ISBLANK($L333)=TRUE,ISBLANK($M333)=TRUE,$G333=BD!$B$10),"captura origen-destino",IF(AND(ISBLANK($L333)=FALSE,ISBLANK($M333)=TRUE,$G333=BD!$B$10),"Captura destino",IF(AND(ISBLANK($L333)=TRUE,ISBLANK($M333)=FALSE,$G333=BD!$B$10),"captura origen","")))</f>
        <v/>
      </c>
      <c r="O333" s="51"/>
      <c r="P333" s="52"/>
      <c r="Q333" s="51"/>
      <c r="R333" s="39" t="str">
        <f t="shared" si="11"/>
        <v/>
      </c>
      <c r="S333" s="118"/>
    </row>
    <row r="334" spans="1:19" ht="36" customHeight="1" x14ac:dyDescent="0.2">
      <c r="A334" s="89" t="str">
        <f t="shared" si="10"/>
        <v xml:space="preserve"> </v>
      </c>
      <c r="B334" s="90"/>
      <c r="C334" s="91"/>
      <c r="D334" s="91"/>
      <c r="E334" s="92"/>
      <c r="F334" s="92"/>
      <c r="G334" s="93"/>
      <c r="H334" s="95"/>
      <c r="I334" s="130"/>
      <c r="J334" s="96"/>
      <c r="K334" s="94" t="str">
        <f>IF(AND(ISBLANK($J334)=TRUE,$G334=BD!$B$2),"captura beneficiario",IF(AND(ISBLANK($J334)=TRUE,$G334=BD!$B$8),"Si es más de cinco Indica solo cantidad de beneficiarios",IF(AND(ISBLANK($J334)=TRUE,$G334=BD!$B$9),"Si es más de cinco Indica solo cantidad de beneficiarios",IF(AND(ISBLANK($J334)=TRUE,$G334=BD!$B$10),"Si es más de cinco Indica solo cantidad de beneficiarios",""))))</f>
        <v/>
      </c>
      <c r="L334" s="96"/>
      <c r="M334" s="96"/>
      <c r="N334" s="94" t="str">
        <f>IF(AND(ISBLANK($L334)=TRUE,ISBLANK($M334)=TRUE,$G334=BD!$B$10),"captura origen-destino",IF(AND(ISBLANK($L334)=FALSE,ISBLANK($M334)=TRUE,$G334=BD!$B$10),"Captura destino",IF(AND(ISBLANK($L334)=TRUE,ISBLANK($M334)=FALSE,$G334=BD!$B$10),"captura origen","")))</f>
        <v/>
      </c>
      <c r="O334" s="97"/>
      <c r="P334" s="98"/>
      <c r="Q334" s="97"/>
      <c r="R334" s="94" t="str">
        <f t="shared" si="11"/>
        <v/>
      </c>
      <c r="S334" s="118"/>
    </row>
    <row r="335" spans="1:19" ht="36" customHeight="1" x14ac:dyDescent="0.2">
      <c r="A335" s="35" t="str">
        <f t="shared" si="10"/>
        <v xml:space="preserve"> </v>
      </c>
      <c r="B335" s="42"/>
      <c r="C335" s="34"/>
      <c r="D335" s="34"/>
      <c r="E335" s="36"/>
      <c r="F335" s="36"/>
      <c r="G335" s="48"/>
      <c r="H335" s="37"/>
      <c r="I335" s="131"/>
      <c r="J335" s="45"/>
      <c r="K335" s="39" t="str">
        <f>IF(AND(ISBLANK($J335)=TRUE,$G335=BD!$B$2),"captura beneficiario",IF(AND(ISBLANK($J335)=TRUE,$G335=BD!$B$8),"Si es más de cinco Indica solo cantidad de beneficiarios",IF(AND(ISBLANK($J335)=TRUE,$G335=BD!$B$9),"Si es más de cinco Indica solo cantidad de beneficiarios",IF(AND(ISBLANK($J335)=TRUE,$G335=BD!$B$10),"Si es más de cinco Indica solo cantidad de beneficiarios",""))))</f>
        <v/>
      </c>
      <c r="L335" s="45"/>
      <c r="M335" s="45"/>
      <c r="N335" s="39" t="str">
        <f>IF(AND(ISBLANK($L335)=TRUE,ISBLANK($M335)=TRUE,$G335=BD!$B$10),"captura origen-destino",IF(AND(ISBLANK($L335)=FALSE,ISBLANK($M335)=TRUE,$G335=BD!$B$10),"Captura destino",IF(AND(ISBLANK($L335)=TRUE,ISBLANK($M335)=FALSE,$G335=BD!$B$10),"captura origen","")))</f>
        <v/>
      </c>
      <c r="O335" s="51"/>
      <c r="P335" s="52"/>
      <c r="Q335" s="51"/>
      <c r="R335" s="39" t="str">
        <f t="shared" si="11"/>
        <v/>
      </c>
      <c r="S335" s="118"/>
    </row>
    <row r="336" spans="1:19" ht="36" customHeight="1" x14ac:dyDescent="0.2">
      <c r="A336" s="89" t="str">
        <f t="shared" si="10"/>
        <v xml:space="preserve"> </v>
      </c>
      <c r="B336" s="90"/>
      <c r="C336" s="91"/>
      <c r="D336" s="91"/>
      <c r="E336" s="92"/>
      <c r="F336" s="92"/>
      <c r="G336" s="93"/>
      <c r="H336" s="95"/>
      <c r="I336" s="130"/>
      <c r="J336" s="96"/>
      <c r="K336" s="94" t="str">
        <f>IF(AND(ISBLANK($J336)=TRUE,$G336=BD!$B$2),"captura beneficiario",IF(AND(ISBLANK($J336)=TRUE,$G336=BD!$B$8),"Si es más de cinco Indica solo cantidad de beneficiarios",IF(AND(ISBLANK($J336)=TRUE,$G336=BD!$B$9),"Si es más de cinco Indica solo cantidad de beneficiarios",IF(AND(ISBLANK($J336)=TRUE,$G336=BD!$B$10),"Si es más de cinco Indica solo cantidad de beneficiarios",""))))</f>
        <v/>
      </c>
      <c r="L336" s="96"/>
      <c r="M336" s="96"/>
      <c r="N336" s="94" t="str">
        <f>IF(AND(ISBLANK($L336)=TRUE,ISBLANK($M336)=TRUE,$G336=BD!$B$10),"captura origen-destino",IF(AND(ISBLANK($L336)=FALSE,ISBLANK($M336)=TRUE,$G336=BD!$B$10),"Captura destino",IF(AND(ISBLANK($L336)=TRUE,ISBLANK($M336)=FALSE,$G336=BD!$B$10),"captura origen","")))</f>
        <v/>
      </c>
      <c r="O336" s="97"/>
      <c r="P336" s="98"/>
      <c r="Q336" s="97"/>
      <c r="R336" s="94" t="str">
        <f t="shared" si="11"/>
        <v/>
      </c>
      <c r="S336" s="118"/>
    </row>
    <row r="337" spans="1:19" ht="36" customHeight="1" x14ac:dyDescent="0.2">
      <c r="A337" s="35" t="str">
        <f t="shared" si="10"/>
        <v xml:space="preserve"> </v>
      </c>
      <c r="B337" s="42"/>
      <c r="C337" s="34"/>
      <c r="D337" s="34"/>
      <c r="E337" s="36"/>
      <c r="F337" s="36"/>
      <c r="G337" s="48"/>
      <c r="H337" s="37"/>
      <c r="I337" s="131"/>
      <c r="J337" s="45"/>
      <c r="K337" s="39" t="str">
        <f>IF(AND(ISBLANK($J337)=TRUE,$G337=BD!$B$2),"captura beneficiario",IF(AND(ISBLANK($J337)=TRUE,$G337=BD!$B$8),"Si es más de cinco Indica solo cantidad de beneficiarios",IF(AND(ISBLANK($J337)=TRUE,$G337=BD!$B$9),"Si es más de cinco Indica solo cantidad de beneficiarios",IF(AND(ISBLANK($J337)=TRUE,$G337=BD!$B$10),"Si es más de cinco Indica solo cantidad de beneficiarios",""))))</f>
        <v/>
      </c>
      <c r="L337" s="45"/>
      <c r="M337" s="45"/>
      <c r="N337" s="39" t="str">
        <f>IF(AND(ISBLANK($L337)=TRUE,ISBLANK($M337)=TRUE,$G337=BD!$B$10),"captura origen-destino",IF(AND(ISBLANK($L337)=FALSE,ISBLANK($M337)=TRUE,$G337=BD!$B$10),"Captura destino",IF(AND(ISBLANK($L337)=TRUE,ISBLANK($M337)=FALSE,$G337=BD!$B$10),"captura origen","")))</f>
        <v/>
      </c>
      <c r="O337" s="51"/>
      <c r="P337" s="52"/>
      <c r="Q337" s="51"/>
      <c r="R337" s="39" t="str">
        <f t="shared" si="11"/>
        <v/>
      </c>
      <c r="S337" s="118"/>
    </row>
    <row r="338" spans="1:19" ht="36" customHeight="1" x14ac:dyDescent="0.2">
      <c r="A338" s="89" t="str">
        <f t="shared" si="10"/>
        <v xml:space="preserve"> </v>
      </c>
      <c r="B338" s="90"/>
      <c r="C338" s="91"/>
      <c r="D338" s="91"/>
      <c r="E338" s="92"/>
      <c r="F338" s="92"/>
      <c r="G338" s="93"/>
      <c r="H338" s="95"/>
      <c r="I338" s="130"/>
      <c r="J338" s="96"/>
      <c r="K338" s="94" t="str">
        <f>IF(AND(ISBLANK($J338)=TRUE,$G338=BD!$B$2),"captura beneficiario",IF(AND(ISBLANK($J338)=TRUE,$G338=BD!$B$8),"Si es más de cinco Indica solo cantidad de beneficiarios",IF(AND(ISBLANK($J338)=TRUE,$G338=BD!$B$9),"Si es más de cinco Indica solo cantidad de beneficiarios",IF(AND(ISBLANK($J338)=TRUE,$G338=BD!$B$10),"Si es más de cinco Indica solo cantidad de beneficiarios",""))))</f>
        <v/>
      </c>
      <c r="L338" s="96"/>
      <c r="M338" s="96"/>
      <c r="N338" s="94" t="str">
        <f>IF(AND(ISBLANK($L338)=TRUE,ISBLANK($M338)=TRUE,$G338=BD!$B$10),"captura origen-destino",IF(AND(ISBLANK($L338)=FALSE,ISBLANK($M338)=TRUE,$G338=BD!$B$10),"Captura destino",IF(AND(ISBLANK($L338)=TRUE,ISBLANK($M338)=FALSE,$G338=BD!$B$10),"captura origen","")))</f>
        <v/>
      </c>
      <c r="O338" s="97"/>
      <c r="P338" s="98"/>
      <c r="Q338" s="97"/>
      <c r="R338" s="94" t="str">
        <f t="shared" si="11"/>
        <v/>
      </c>
      <c r="S338" s="118"/>
    </row>
    <row r="339" spans="1:19" ht="36" customHeight="1" x14ac:dyDescent="0.2">
      <c r="A339" s="35" t="str">
        <f t="shared" si="10"/>
        <v xml:space="preserve"> </v>
      </c>
      <c r="B339" s="42"/>
      <c r="C339" s="34"/>
      <c r="D339" s="34"/>
      <c r="E339" s="36"/>
      <c r="F339" s="36"/>
      <c r="G339" s="48"/>
      <c r="H339" s="37"/>
      <c r="I339" s="131"/>
      <c r="J339" s="45"/>
      <c r="K339" s="39" t="str">
        <f>IF(AND(ISBLANK($J339)=TRUE,$G339=BD!$B$2),"captura beneficiario",IF(AND(ISBLANK($J339)=TRUE,$G339=BD!$B$8),"Si es más de cinco Indica solo cantidad de beneficiarios",IF(AND(ISBLANK($J339)=TRUE,$G339=BD!$B$9),"Si es más de cinco Indica solo cantidad de beneficiarios",IF(AND(ISBLANK($J339)=TRUE,$G339=BD!$B$10),"Si es más de cinco Indica solo cantidad de beneficiarios",""))))</f>
        <v/>
      </c>
      <c r="L339" s="45"/>
      <c r="M339" s="45"/>
      <c r="N339" s="39" t="str">
        <f>IF(AND(ISBLANK($L339)=TRUE,ISBLANK($M339)=TRUE,$G339=BD!$B$10),"captura origen-destino",IF(AND(ISBLANK($L339)=FALSE,ISBLANK($M339)=TRUE,$G339=BD!$B$10),"Captura destino",IF(AND(ISBLANK($L339)=TRUE,ISBLANK($M339)=FALSE,$G339=BD!$B$10),"captura origen","")))</f>
        <v/>
      </c>
      <c r="O339" s="51"/>
      <c r="P339" s="52"/>
      <c r="Q339" s="51"/>
      <c r="R339" s="39" t="str">
        <f t="shared" si="11"/>
        <v/>
      </c>
      <c r="S339" s="118"/>
    </row>
    <row r="340" spans="1:19" ht="36" customHeight="1" x14ac:dyDescent="0.2">
      <c r="A340" s="89" t="str">
        <f t="shared" si="10"/>
        <v xml:space="preserve"> </v>
      </c>
      <c r="B340" s="90"/>
      <c r="C340" s="91"/>
      <c r="D340" s="91"/>
      <c r="E340" s="92"/>
      <c r="F340" s="92"/>
      <c r="G340" s="93"/>
      <c r="H340" s="95"/>
      <c r="I340" s="130"/>
      <c r="J340" s="96"/>
      <c r="K340" s="94" t="str">
        <f>IF(AND(ISBLANK($J340)=TRUE,$G340=BD!$B$2),"captura beneficiario",IF(AND(ISBLANK($J340)=TRUE,$G340=BD!$B$8),"Si es más de cinco Indica solo cantidad de beneficiarios",IF(AND(ISBLANK($J340)=TRUE,$G340=BD!$B$9),"Si es más de cinco Indica solo cantidad de beneficiarios",IF(AND(ISBLANK($J340)=TRUE,$G340=BD!$B$10),"Si es más de cinco Indica solo cantidad de beneficiarios",""))))</f>
        <v/>
      </c>
      <c r="L340" s="96"/>
      <c r="M340" s="96"/>
      <c r="N340" s="94" t="str">
        <f>IF(AND(ISBLANK($L340)=TRUE,ISBLANK($M340)=TRUE,$G340=BD!$B$10),"captura origen-destino",IF(AND(ISBLANK($L340)=FALSE,ISBLANK($M340)=TRUE,$G340=BD!$B$10),"Captura destino",IF(AND(ISBLANK($L340)=TRUE,ISBLANK($M340)=FALSE,$G340=BD!$B$10),"captura origen","")))</f>
        <v/>
      </c>
      <c r="O340" s="97"/>
      <c r="P340" s="98"/>
      <c r="Q340" s="97"/>
      <c r="R340" s="94" t="str">
        <f t="shared" si="11"/>
        <v/>
      </c>
      <c r="S340" s="118"/>
    </row>
    <row r="341" spans="1:19" ht="36" customHeight="1" x14ac:dyDescent="0.2">
      <c r="A341" s="35" t="str">
        <f t="shared" si="10"/>
        <v xml:space="preserve"> </v>
      </c>
      <c r="B341" s="42"/>
      <c r="C341" s="34"/>
      <c r="D341" s="34"/>
      <c r="E341" s="36"/>
      <c r="F341" s="36"/>
      <c r="G341" s="48"/>
      <c r="H341" s="37"/>
      <c r="I341" s="131"/>
      <c r="J341" s="45"/>
      <c r="K341" s="39" t="str">
        <f>IF(AND(ISBLANK($J341)=TRUE,$G341=BD!$B$2),"captura beneficiario",IF(AND(ISBLANK($J341)=TRUE,$G341=BD!$B$8),"Si es más de cinco Indica solo cantidad de beneficiarios",IF(AND(ISBLANK($J341)=TRUE,$G341=BD!$B$9),"Si es más de cinco Indica solo cantidad de beneficiarios",IF(AND(ISBLANK($J341)=TRUE,$G341=BD!$B$10),"Si es más de cinco Indica solo cantidad de beneficiarios",""))))</f>
        <v/>
      </c>
      <c r="L341" s="45"/>
      <c r="M341" s="45"/>
      <c r="N341" s="39" t="str">
        <f>IF(AND(ISBLANK($L341)=TRUE,ISBLANK($M341)=TRUE,$G341=BD!$B$10),"captura origen-destino",IF(AND(ISBLANK($L341)=FALSE,ISBLANK($M341)=TRUE,$G341=BD!$B$10),"Captura destino",IF(AND(ISBLANK($L341)=TRUE,ISBLANK($M341)=FALSE,$G341=BD!$B$10),"captura origen","")))</f>
        <v/>
      </c>
      <c r="O341" s="51"/>
      <c r="P341" s="52"/>
      <c r="Q341" s="51"/>
      <c r="R341" s="39" t="str">
        <f t="shared" si="11"/>
        <v/>
      </c>
      <c r="S341" s="118"/>
    </row>
    <row r="342" spans="1:19" ht="36" customHeight="1" x14ac:dyDescent="0.2">
      <c r="A342" s="89" t="str">
        <f t="shared" si="10"/>
        <v xml:space="preserve"> </v>
      </c>
      <c r="B342" s="90"/>
      <c r="C342" s="91"/>
      <c r="D342" s="91"/>
      <c r="E342" s="92"/>
      <c r="F342" s="92"/>
      <c r="G342" s="93"/>
      <c r="H342" s="95"/>
      <c r="I342" s="130"/>
      <c r="J342" s="96"/>
      <c r="K342" s="94" t="str">
        <f>IF(AND(ISBLANK($J342)=TRUE,$G342=BD!$B$2),"captura beneficiario",IF(AND(ISBLANK($J342)=TRUE,$G342=BD!$B$8),"Si es más de cinco Indica solo cantidad de beneficiarios",IF(AND(ISBLANK($J342)=TRUE,$G342=BD!$B$9),"Si es más de cinco Indica solo cantidad de beneficiarios",IF(AND(ISBLANK($J342)=TRUE,$G342=BD!$B$10),"Si es más de cinco Indica solo cantidad de beneficiarios",""))))</f>
        <v/>
      </c>
      <c r="L342" s="96"/>
      <c r="M342" s="96"/>
      <c r="N342" s="94" t="str">
        <f>IF(AND(ISBLANK($L342)=TRUE,ISBLANK($M342)=TRUE,$G342=BD!$B$10),"captura origen-destino",IF(AND(ISBLANK($L342)=FALSE,ISBLANK($M342)=TRUE,$G342=BD!$B$10),"Captura destino",IF(AND(ISBLANK($L342)=TRUE,ISBLANK($M342)=FALSE,$G342=BD!$B$10),"captura origen","")))</f>
        <v/>
      </c>
      <c r="O342" s="97"/>
      <c r="P342" s="98"/>
      <c r="Q342" s="97"/>
      <c r="R342" s="94" t="str">
        <f t="shared" si="11"/>
        <v/>
      </c>
      <c r="S342" s="118"/>
    </row>
    <row r="343" spans="1:19" ht="36" customHeight="1" x14ac:dyDescent="0.2">
      <c r="A343" s="35" t="str">
        <f t="shared" si="10"/>
        <v xml:space="preserve"> </v>
      </c>
      <c r="B343" s="42"/>
      <c r="C343" s="34"/>
      <c r="D343" s="34"/>
      <c r="E343" s="36"/>
      <c r="F343" s="36"/>
      <c r="G343" s="48"/>
      <c r="H343" s="37"/>
      <c r="I343" s="131"/>
      <c r="J343" s="45"/>
      <c r="K343" s="39" t="str">
        <f>IF(AND(ISBLANK($J343)=TRUE,$G343=BD!$B$2),"captura beneficiario",IF(AND(ISBLANK($J343)=TRUE,$G343=BD!$B$8),"Si es más de cinco Indica solo cantidad de beneficiarios",IF(AND(ISBLANK($J343)=TRUE,$G343=BD!$B$9),"Si es más de cinco Indica solo cantidad de beneficiarios",IF(AND(ISBLANK($J343)=TRUE,$G343=BD!$B$10),"Si es más de cinco Indica solo cantidad de beneficiarios",""))))</f>
        <v/>
      </c>
      <c r="L343" s="45"/>
      <c r="M343" s="45"/>
      <c r="N343" s="39" t="str">
        <f>IF(AND(ISBLANK($L343)=TRUE,ISBLANK($M343)=TRUE,$G343=BD!$B$10),"captura origen-destino",IF(AND(ISBLANK($L343)=FALSE,ISBLANK($M343)=TRUE,$G343=BD!$B$10),"Captura destino",IF(AND(ISBLANK($L343)=TRUE,ISBLANK($M343)=FALSE,$G343=BD!$B$10),"captura origen","")))</f>
        <v/>
      </c>
      <c r="O343" s="51"/>
      <c r="P343" s="52"/>
      <c r="Q343" s="51"/>
      <c r="R343" s="39" t="str">
        <f t="shared" si="11"/>
        <v/>
      </c>
      <c r="S343" s="118"/>
    </row>
    <row r="344" spans="1:19" ht="36" customHeight="1" x14ac:dyDescent="0.2">
      <c r="A344" s="89" t="str">
        <f t="shared" si="10"/>
        <v xml:space="preserve"> </v>
      </c>
      <c r="B344" s="90"/>
      <c r="C344" s="91"/>
      <c r="D344" s="91"/>
      <c r="E344" s="92"/>
      <c r="F344" s="92"/>
      <c r="G344" s="93"/>
      <c r="H344" s="95"/>
      <c r="I344" s="130"/>
      <c r="J344" s="96"/>
      <c r="K344" s="94" t="str">
        <f>IF(AND(ISBLANK($J344)=TRUE,$G344=BD!$B$2),"captura beneficiario",IF(AND(ISBLANK($J344)=TRUE,$G344=BD!$B$8),"Si es más de cinco Indica solo cantidad de beneficiarios",IF(AND(ISBLANK($J344)=TRUE,$G344=BD!$B$9),"Si es más de cinco Indica solo cantidad de beneficiarios",IF(AND(ISBLANK($J344)=TRUE,$G344=BD!$B$10),"Si es más de cinco Indica solo cantidad de beneficiarios",""))))</f>
        <v/>
      </c>
      <c r="L344" s="96"/>
      <c r="M344" s="96"/>
      <c r="N344" s="94" t="str">
        <f>IF(AND(ISBLANK($L344)=TRUE,ISBLANK($M344)=TRUE,$G344=BD!$B$10),"captura origen-destino",IF(AND(ISBLANK($L344)=FALSE,ISBLANK($M344)=TRUE,$G344=BD!$B$10),"Captura destino",IF(AND(ISBLANK($L344)=TRUE,ISBLANK($M344)=FALSE,$G344=BD!$B$10),"captura origen","")))</f>
        <v/>
      </c>
      <c r="O344" s="97"/>
      <c r="P344" s="98"/>
      <c r="Q344" s="97"/>
      <c r="R344" s="94" t="str">
        <f t="shared" si="11"/>
        <v/>
      </c>
      <c r="S344" s="118"/>
    </row>
    <row r="345" spans="1:19" ht="36" customHeight="1" x14ac:dyDescent="0.2">
      <c r="A345" s="35" t="str">
        <f t="shared" si="10"/>
        <v xml:space="preserve"> </v>
      </c>
      <c r="B345" s="42"/>
      <c r="C345" s="34"/>
      <c r="D345" s="34"/>
      <c r="E345" s="36"/>
      <c r="F345" s="36"/>
      <c r="G345" s="48"/>
      <c r="H345" s="37"/>
      <c r="I345" s="131"/>
      <c r="J345" s="45"/>
      <c r="K345" s="39" t="str">
        <f>IF(AND(ISBLANK($J345)=TRUE,$G345=BD!$B$2),"captura beneficiario",IF(AND(ISBLANK($J345)=TRUE,$G345=BD!$B$8),"Si es más de cinco Indica solo cantidad de beneficiarios",IF(AND(ISBLANK($J345)=TRUE,$G345=BD!$B$9),"Si es más de cinco Indica solo cantidad de beneficiarios",IF(AND(ISBLANK($J345)=TRUE,$G345=BD!$B$10),"Si es más de cinco Indica solo cantidad de beneficiarios",""))))</f>
        <v/>
      </c>
      <c r="L345" s="45"/>
      <c r="M345" s="45"/>
      <c r="N345" s="39" t="str">
        <f>IF(AND(ISBLANK($L345)=TRUE,ISBLANK($M345)=TRUE,$G345=BD!$B$10),"captura origen-destino",IF(AND(ISBLANK($L345)=FALSE,ISBLANK($M345)=TRUE,$G345=BD!$B$10),"Captura destino",IF(AND(ISBLANK($L345)=TRUE,ISBLANK($M345)=FALSE,$G345=BD!$B$10),"captura origen","")))</f>
        <v/>
      </c>
      <c r="O345" s="51"/>
      <c r="P345" s="52"/>
      <c r="Q345" s="51"/>
      <c r="R345" s="39" t="str">
        <f t="shared" si="11"/>
        <v/>
      </c>
      <c r="S345" s="118"/>
    </row>
    <row r="346" spans="1:19" ht="36" customHeight="1" x14ac:dyDescent="0.2">
      <c r="A346" s="89" t="str">
        <f t="shared" si="10"/>
        <v xml:space="preserve"> </v>
      </c>
      <c r="B346" s="90"/>
      <c r="C346" s="91"/>
      <c r="D346" s="91"/>
      <c r="E346" s="92"/>
      <c r="F346" s="92"/>
      <c r="G346" s="93"/>
      <c r="H346" s="95"/>
      <c r="I346" s="130"/>
      <c r="J346" s="96"/>
      <c r="K346" s="94" t="str">
        <f>IF(AND(ISBLANK($J346)=TRUE,$G346=BD!$B$2),"captura beneficiario",IF(AND(ISBLANK($J346)=TRUE,$G346=BD!$B$8),"Si es más de cinco Indica solo cantidad de beneficiarios",IF(AND(ISBLANK($J346)=TRUE,$G346=BD!$B$9),"Si es más de cinco Indica solo cantidad de beneficiarios",IF(AND(ISBLANK($J346)=TRUE,$G346=BD!$B$10),"Si es más de cinco Indica solo cantidad de beneficiarios",""))))</f>
        <v/>
      </c>
      <c r="L346" s="96"/>
      <c r="M346" s="96"/>
      <c r="N346" s="94" t="str">
        <f>IF(AND(ISBLANK($L346)=TRUE,ISBLANK($M346)=TRUE,$G346=BD!$B$10),"captura origen-destino",IF(AND(ISBLANK($L346)=FALSE,ISBLANK($M346)=TRUE,$G346=BD!$B$10),"Captura destino",IF(AND(ISBLANK($L346)=TRUE,ISBLANK($M346)=FALSE,$G346=BD!$B$10),"captura origen","")))</f>
        <v/>
      </c>
      <c r="O346" s="97"/>
      <c r="P346" s="98"/>
      <c r="Q346" s="97"/>
      <c r="R346" s="94" t="str">
        <f t="shared" si="11"/>
        <v/>
      </c>
      <c r="S346" s="118"/>
    </row>
    <row r="347" spans="1:19" ht="36" customHeight="1" x14ac:dyDescent="0.2">
      <c r="A347" s="35" t="str">
        <f t="shared" si="10"/>
        <v xml:space="preserve"> </v>
      </c>
      <c r="B347" s="42"/>
      <c r="C347" s="34"/>
      <c r="D347" s="34"/>
      <c r="E347" s="36"/>
      <c r="F347" s="36"/>
      <c r="G347" s="48"/>
      <c r="H347" s="37"/>
      <c r="I347" s="131"/>
      <c r="J347" s="45"/>
      <c r="K347" s="39" t="str">
        <f>IF(AND(ISBLANK($J347)=TRUE,$G347=BD!$B$2),"captura beneficiario",IF(AND(ISBLANK($J347)=TRUE,$G347=BD!$B$8),"Si es más de cinco Indica solo cantidad de beneficiarios",IF(AND(ISBLANK($J347)=TRUE,$G347=BD!$B$9),"Si es más de cinco Indica solo cantidad de beneficiarios",IF(AND(ISBLANK($J347)=TRUE,$G347=BD!$B$10),"Si es más de cinco Indica solo cantidad de beneficiarios",""))))</f>
        <v/>
      </c>
      <c r="L347" s="45"/>
      <c r="M347" s="45"/>
      <c r="N347" s="39" t="str">
        <f>IF(AND(ISBLANK($L347)=TRUE,ISBLANK($M347)=TRUE,$G347=BD!$B$10),"captura origen-destino",IF(AND(ISBLANK($L347)=FALSE,ISBLANK($M347)=TRUE,$G347=BD!$B$10),"Captura destino",IF(AND(ISBLANK($L347)=TRUE,ISBLANK($M347)=FALSE,$G347=BD!$B$10),"captura origen","")))</f>
        <v/>
      </c>
      <c r="O347" s="51"/>
      <c r="P347" s="52"/>
      <c r="Q347" s="51"/>
      <c r="R347" s="39" t="str">
        <f t="shared" si="11"/>
        <v/>
      </c>
      <c r="S347" s="118"/>
    </row>
    <row r="348" spans="1:19" ht="36" customHeight="1" x14ac:dyDescent="0.2">
      <c r="A348" s="89" t="str">
        <f t="shared" si="10"/>
        <v xml:space="preserve"> </v>
      </c>
      <c r="B348" s="90"/>
      <c r="C348" s="91"/>
      <c r="D348" s="91"/>
      <c r="E348" s="92"/>
      <c r="F348" s="92"/>
      <c r="G348" s="93"/>
      <c r="H348" s="95"/>
      <c r="I348" s="130"/>
      <c r="J348" s="96"/>
      <c r="K348" s="94" t="str">
        <f>IF(AND(ISBLANK($J348)=TRUE,$G348=BD!$B$2),"captura beneficiario",IF(AND(ISBLANK($J348)=TRUE,$G348=BD!$B$8),"Si es más de cinco Indica solo cantidad de beneficiarios",IF(AND(ISBLANK($J348)=TRUE,$G348=BD!$B$9),"Si es más de cinco Indica solo cantidad de beneficiarios",IF(AND(ISBLANK($J348)=TRUE,$G348=BD!$B$10),"Si es más de cinco Indica solo cantidad de beneficiarios",""))))</f>
        <v/>
      </c>
      <c r="L348" s="96"/>
      <c r="M348" s="96"/>
      <c r="N348" s="94" t="str">
        <f>IF(AND(ISBLANK($L348)=TRUE,ISBLANK($M348)=TRUE,$G348=BD!$B$10),"captura origen-destino",IF(AND(ISBLANK($L348)=FALSE,ISBLANK($M348)=TRUE,$G348=BD!$B$10),"Captura destino",IF(AND(ISBLANK($L348)=TRUE,ISBLANK($M348)=FALSE,$G348=BD!$B$10),"captura origen","")))</f>
        <v/>
      </c>
      <c r="O348" s="97"/>
      <c r="P348" s="98"/>
      <c r="Q348" s="97"/>
      <c r="R348" s="94" t="str">
        <f t="shared" si="11"/>
        <v/>
      </c>
      <c r="S348" s="118"/>
    </row>
    <row r="349" spans="1:19" ht="36" customHeight="1" x14ac:dyDescent="0.2">
      <c r="A349" s="35" t="str">
        <f t="shared" si="10"/>
        <v xml:space="preserve"> </v>
      </c>
      <c r="B349" s="42"/>
      <c r="C349" s="34"/>
      <c r="D349" s="34"/>
      <c r="E349" s="36"/>
      <c r="F349" s="36"/>
      <c r="G349" s="48"/>
      <c r="H349" s="37"/>
      <c r="I349" s="131"/>
      <c r="J349" s="45"/>
      <c r="K349" s="39" t="str">
        <f>IF(AND(ISBLANK($J349)=TRUE,$G349=BD!$B$2),"captura beneficiario",IF(AND(ISBLANK($J349)=TRUE,$G349=BD!$B$8),"Si es más de cinco Indica solo cantidad de beneficiarios",IF(AND(ISBLANK($J349)=TRUE,$G349=BD!$B$9),"Si es más de cinco Indica solo cantidad de beneficiarios",IF(AND(ISBLANK($J349)=TRUE,$G349=BD!$B$10),"Si es más de cinco Indica solo cantidad de beneficiarios",""))))</f>
        <v/>
      </c>
      <c r="L349" s="45"/>
      <c r="M349" s="45"/>
      <c r="N349" s="39" t="str">
        <f>IF(AND(ISBLANK($L349)=TRUE,ISBLANK($M349)=TRUE,$G349=BD!$B$10),"captura origen-destino",IF(AND(ISBLANK($L349)=FALSE,ISBLANK($M349)=TRUE,$G349=BD!$B$10),"Captura destino",IF(AND(ISBLANK($L349)=TRUE,ISBLANK($M349)=FALSE,$G349=BD!$B$10),"captura origen","")))</f>
        <v/>
      </c>
      <c r="O349" s="51"/>
      <c r="P349" s="52"/>
      <c r="Q349" s="51"/>
      <c r="R349" s="39" t="str">
        <f t="shared" si="11"/>
        <v/>
      </c>
      <c r="S349" s="118"/>
    </row>
    <row r="350" spans="1:19" ht="36" customHeight="1" x14ac:dyDescent="0.2">
      <c r="A350" s="89" t="str">
        <f t="shared" si="10"/>
        <v xml:space="preserve"> </v>
      </c>
      <c r="B350" s="90"/>
      <c r="C350" s="91"/>
      <c r="D350" s="91"/>
      <c r="E350" s="92"/>
      <c r="F350" s="92"/>
      <c r="G350" s="93"/>
      <c r="H350" s="95"/>
      <c r="I350" s="130"/>
      <c r="J350" s="96"/>
      <c r="K350" s="94" t="str">
        <f>IF(AND(ISBLANK($J350)=TRUE,$G350=BD!$B$2),"captura beneficiario",IF(AND(ISBLANK($J350)=TRUE,$G350=BD!$B$8),"Si es más de cinco Indica solo cantidad de beneficiarios",IF(AND(ISBLANK($J350)=TRUE,$G350=BD!$B$9),"Si es más de cinco Indica solo cantidad de beneficiarios",IF(AND(ISBLANK($J350)=TRUE,$G350=BD!$B$10),"Si es más de cinco Indica solo cantidad de beneficiarios",""))))</f>
        <v/>
      </c>
      <c r="L350" s="96"/>
      <c r="M350" s="96"/>
      <c r="N350" s="94" t="str">
        <f>IF(AND(ISBLANK($L350)=TRUE,ISBLANK($M350)=TRUE,$G350=BD!$B$10),"captura origen-destino",IF(AND(ISBLANK($L350)=FALSE,ISBLANK($M350)=TRUE,$G350=BD!$B$10),"Captura destino",IF(AND(ISBLANK($L350)=TRUE,ISBLANK($M350)=FALSE,$G350=BD!$B$10),"captura origen","")))</f>
        <v/>
      </c>
      <c r="O350" s="97"/>
      <c r="P350" s="98"/>
      <c r="Q350" s="97"/>
      <c r="R350" s="94" t="str">
        <f t="shared" si="11"/>
        <v/>
      </c>
      <c r="S350" s="118"/>
    </row>
    <row r="351" spans="1:19" ht="36" customHeight="1" x14ac:dyDescent="0.2">
      <c r="A351" s="35" t="str">
        <f t="shared" si="10"/>
        <v xml:space="preserve"> </v>
      </c>
      <c r="B351" s="42"/>
      <c r="C351" s="34"/>
      <c r="D351" s="34"/>
      <c r="E351" s="36"/>
      <c r="F351" s="36"/>
      <c r="G351" s="48"/>
      <c r="H351" s="37"/>
      <c r="I351" s="131"/>
      <c r="J351" s="45"/>
      <c r="K351" s="39" t="str">
        <f>IF(AND(ISBLANK($J351)=TRUE,$G351=BD!$B$2),"captura beneficiario",IF(AND(ISBLANK($J351)=TRUE,$G351=BD!$B$8),"Si es más de cinco Indica solo cantidad de beneficiarios",IF(AND(ISBLANK($J351)=TRUE,$G351=BD!$B$9),"Si es más de cinco Indica solo cantidad de beneficiarios",IF(AND(ISBLANK($J351)=TRUE,$G351=BD!$B$10),"Si es más de cinco Indica solo cantidad de beneficiarios",""))))</f>
        <v/>
      </c>
      <c r="L351" s="45"/>
      <c r="M351" s="45"/>
      <c r="N351" s="39" t="str">
        <f>IF(AND(ISBLANK($L351)=TRUE,ISBLANK($M351)=TRUE,$G351=BD!$B$10),"captura origen-destino",IF(AND(ISBLANK($L351)=FALSE,ISBLANK($M351)=TRUE,$G351=BD!$B$10),"Captura destino",IF(AND(ISBLANK($L351)=TRUE,ISBLANK($M351)=FALSE,$G351=BD!$B$10),"captura origen","")))</f>
        <v/>
      </c>
      <c r="O351" s="51"/>
      <c r="P351" s="52"/>
      <c r="Q351" s="51"/>
      <c r="R351" s="39" t="str">
        <f t="shared" si="11"/>
        <v/>
      </c>
      <c r="S351" s="118"/>
    </row>
    <row r="352" spans="1:19" ht="36" customHeight="1" x14ac:dyDescent="0.2">
      <c r="A352" s="89" t="str">
        <f t="shared" si="10"/>
        <v xml:space="preserve"> </v>
      </c>
      <c r="B352" s="90"/>
      <c r="C352" s="91"/>
      <c r="D352" s="91"/>
      <c r="E352" s="92"/>
      <c r="F352" s="92"/>
      <c r="G352" s="93"/>
      <c r="H352" s="95"/>
      <c r="I352" s="130"/>
      <c r="J352" s="96"/>
      <c r="K352" s="94" t="str">
        <f>IF(AND(ISBLANK($J352)=TRUE,$G352=BD!$B$2),"captura beneficiario",IF(AND(ISBLANK($J352)=TRUE,$G352=BD!$B$8),"Si es más de cinco Indica solo cantidad de beneficiarios",IF(AND(ISBLANK($J352)=TRUE,$G352=BD!$B$9),"Si es más de cinco Indica solo cantidad de beneficiarios",IF(AND(ISBLANK($J352)=TRUE,$G352=BD!$B$10),"Si es más de cinco Indica solo cantidad de beneficiarios",""))))</f>
        <v/>
      </c>
      <c r="L352" s="96"/>
      <c r="M352" s="96"/>
      <c r="N352" s="94" t="str">
        <f>IF(AND(ISBLANK($L352)=TRUE,ISBLANK($M352)=TRUE,$G352=BD!$B$10),"captura origen-destino",IF(AND(ISBLANK($L352)=FALSE,ISBLANK($M352)=TRUE,$G352=BD!$B$10),"Captura destino",IF(AND(ISBLANK($L352)=TRUE,ISBLANK($M352)=FALSE,$G352=BD!$B$10),"captura origen","")))</f>
        <v/>
      </c>
      <c r="O352" s="97"/>
      <c r="P352" s="98"/>
      <c r="Q352" s="97"/>
      <c r="R352" s="94" t="str">
        <f t="shared" si="11"/>
        <v/>
      </c>
      <c r="S352" s="118"/>
    </row>
    <row r="353" spans="1:19" ht="36" customHeight="1" x14ac:dyDescent="0.2">
      <c r="A353" s="35" t="str">
        <f t="shared" si="10"/>
        <v xml:space="preserve"> </v>
      </c>
      <c r="B353" s="42"/>
      <c r="C353" s="34"/>
      <c r="D353" s="34"/>
      <c r="E353" s="36"/>
      <c r="F353" s="36"/>
      <c r="G353" s="48"/>
      <c r="H353" s="37"/>
      <c r="I353" s="131"/>
      <c r="J353" s="45"/>
      <c r="K353" s="39" t="str">
        <f>IF(AND(ISBLANK($J353)=TRUE,$G353=BD!$B$2),"captura beneficiario",IF(AND(ISBLANK($J353)=TRUE,$G353=BD!$B$8),"Si es más de cinco Indica solo cantidad de beneficiarios",IF(AND(ISBLANK($J353)=TRUE,$G353=BD!$B$9),"Si es más de cinco Indica solo cantidad de beneficiarios",IF(AND(ISBLANK($J353)=TRUE,$G353=BD!$B$10),"Si es más de cinco Indica solo cantidad de beneficiarios",""))))</f>
        <v/>
      </c>
      <c r="L353" s="45"/>
      <c r="M353" s="45"/>
      <c r="N353" s="39" t="str">
        <f>IF(AND(ISBLANK($L353)=TRUE,ISBLANK($M353)=TRUE,$G353=BD!$B$10),"captura origen-destino",IF(AND(ISBLANK($L353)=FALSE,ISBLANK($M353)=TRUE,$G353=BD!$B$10),"Captura destino",IF(AND(ISBLANK($L353)=TRUE,ISBLANK($M353)=FALSE,$G353=BD!$B$10),"captura origen","")))</f>
        <v/>
      </c>
      <c r="O353" s="51"/>
      <c r="P353" s="52"/>
      <c r="Q353" s="51"/>
      <c r="R353" s="39" t="str">
        <f t="shared" si="11"/>
        <v/>
      </c>
      <c r="S353" s="118"/>
    </row>
    <row r="354" spans="1:19" ht="36" customHeight="1" x14ac:dyDescent="0.2">
      <c r="A354" s="89" t="str">
        <f t="shared" si="10"/>
        <v xml:space="preserve"> </v>
      </c>
      <c r="B354" s="90"/>
      <c r="C354" s="91"/>
      <c r="D354" s="91"/>
      <c r="E354" s="92"/>
      <c r="F354" s="92"/>
      <c r="G354" s="93"/>
      <c r="H354" s="95"/>
      <c r="I354" s="130"/>
      <c r="J354" s="96"/>
      <c r="K354" s="94" t="str">
        <f>IF(AND(ISBLANK($J354)=TRUE,$G354=BD!$B$2),"captura beneficiario",IF(AND(ISBLANK($J354)=TRUE,$G354=BD!$B$8),"Si es más de cinco Indica solo cantidad de beneficiarios",IF(AND(ISBLANK($J354)=TRUE,$G354=BD!$B$9),"Si es más de cinco Indica solo cantidad de beneficiarios",IF(AND(ISBLANK($J354)=TRUE,$G354=BD!$B$10),"Si es más de cinco Indica solo cantidad de beneficiarios",""))))</f>
        <v/>
      </c>
      <c r="L354" s="96"/>
      <c r="M354" s="96"/>
      <c r="N354" s="94" t="str">
        <f>IF(AND(ISBLANK($L354)=TRUE,ISBLANK($M354)=TRUE,$G354=BD!$B$10),"captura origen-destino",IF(AND(ISBLANK($L354)=FALSE,ISBLANK($M354)=TRUE,$G354=BD!$B$10),"Captura destino",IF(AND(ISBLANK($L354)=TRUE,ISBLANK($M354)=FALSE,$G354=BD!$B$10),"captura origen","")))</f>
        <v/>
      </c>
      <c r="O354" s="97"/>
      <c r="P354" s="98"/>
      <c r="Q354" s="97"/>
      <c r="R354" s="94" t="str">
        <f t="shared" si="11"/>
        <v/>
      </c>
      <c r="S354" s="118"/>
    </row>
    <row r="355" spans="1:19" ht="36" customHeight="1" x14ac:dyDescent="0.2">
      <c r="A355" s="35" t="str">
        <f t="shared" si="10"/>
        <v xml:space="preserve"> </v>
      </c>
      <c r="B355" s="42"/>
      <c r="C355" s="34"/>
      <c r="D355" s="34"/>
      <c r="E355" s="36"/>
      <c r="F355" s="36"/>
      <c r="G355" s="48"/>
      <c r="H355" s="37"/>
      <c r="I355" s="131"/>
      <c r="J355" s="45"/>
      <c r="K355" s="39" t="str">
        <f>IF(AND(ISBLANK($J355)=TRUE,$G355=BD!$B$2),"captura beneficiario",IF(AND(ISBLANK($J355)=TRUE,$G355=BD!$B$8),"Si es más de cinco Indica solo cantidad de beneficiarios",IF(AND(ISBLANK($J355)=TRUE,$G355=BD!$B$9),"Si es más de cinco Indica solo cantidad de beneficiarios",IF(AND(ISBLANK($J355)=TRUE,$G355=BD!$B$10),"Si es más de cinco Indica solo cantidad de beneficiarios",""))))</f>
        <v/>
      </c>
      <c r="L355" s="45"/>
      <c r="M355" s="45"/>
      <c r="N355" s="39" t="str">
        <f>IF(AND(ISBLANK($L355)=TRUE,ISBLANK($M355)=TRUE,$G355=BD!$B$10),"captura origen-destino",IF(AND(ISBLANK($L355)=FALSE,ISBLANK($M355)=TRUE,$G355=BD!$B$10),"Captura destino",IF(AND(ISBLANK($L355)=TRUE,ISBLANK($M355)=FALSE,$G355=BD!$B$10),"captura origen","")))</f>
        <v/>
      </c>
      <c r="O355" s="51"/>
      <c r="P355" s="52"/>
      <c r="Q355" s="51"/>
      <c r="R355" s="39" t="str">
        <f t="shared" si="11"/>
        <v/>
      </c>
      <c r="S355" s="118"/>
    </row>
    <row r="356" spans="1:19" ht="36" customHeight="1" x14ac:dyDescent="0.2">
      <c r="A356" s="89" t="str">
        <f t="shared" si="10"/>
        <v xml:space="preserve"> </v>
      </c>
      <c r="B356" s="90"/>
      <c r="C356" s="91"/>
      <c r="D356" s="91"/>
      <c r="E356" s="92"/>
      <c r="F356" s="92"/>
      <c r="G356" s="93"/>
      <c r="H356" s="95"/>
      <c r="I356" s="130"/>
      <c r="J356" s="96"/>
      <c r="K356" s="94" t="str">
        <f>IF(AND(ISBLANK($J356)=TRUE,$G356=BD!$B$2),"captura beneficiario",IF(AND(ISBLANK($J356)=TRUE,$G356=BD!$B$8),"Si es más de cinco Indica solo cantidad de beneficiarios",IF(AND(ISBLANK($J356)=TRUE,$G356=BD!$B$9),"Si es más de cinco Indica solo cantidad de beneficiarios",IF(AND(ISBLANK($J356)=TRUE,$G356=BD!$B$10),"Si es más de cinco Indica solo cantidad de beneficiarios",""))))</f>
        <v/>
      </c>
      <c r="L356" s="96"/>
      <c r="M356" s="96"/>
      <c r="N356" s="94" t="str">
        <f>IF(AND(ISBLANK($L356)=TRUE,ISBLANK($M356)=TRUE,$G356=BD!$B$10),"captura origen-destino",IF(AND(ISBLANK($L356)=FALSE,ISBLANK($M356)=TRUE,$G356=BD!$B$10),"Captura destino",IF(AND(ISBLANK($L356)=TRUE,ISBLANK($M356)=FALSE,$G356=BD!$B$10),"captura origen","")))</f>
        <v/>
      </c>
      <c r="O356" s="97"/>
      <c r="P356" s="98"/>
      <c r="Q356" s="97"/>
      <c r="R356" s="94" t="str">
        <f t="shared" si="11"/>
        <v/>
      </c>
      <c r="S356" s="118"/>
    </row>
    <row r="357" spans="1:19" ht="36" customHeight="1" x14ac:dyDescent="0.2">
      <c r="A357" s="35" t="str">
        <f t="shared" si="10"/>
        <v xml:space="preserve"> </v>
      </c>
      <c r="B357" s="42"/>
      <c r="C357" s="34"/>
      <c r="D357" s="34"/>
      <c r="E357" s="36"/>
      <c r="F357" s="36"/>
      <c r="G357" s="48"/>
      <c r="H357" s="37"/>
      <c r="I357" s="131"/>
      <c r="J357" s="45"/>
      <c r="K357" s="39" t="str">
        <f>IF(AND(ISBLANK($J357)=TRUE,$G357=BD!$B$2),"captura beneficiario",IF(AND(ISBLANK($J357)=TRUE,$G357=BD!$B$8),"Si es más de cinco Indica solo cantidad de beneficiarios",IF(AND(ISBLANK($J357)=TRUE,$G357=BD!$B$9),"Si es más de cinco Indica solo cantidad de beneficiarios",IF(AND(ISBLANK($J357)=TRUE,$G357=BD!$B$10),"Si es más de cinco Indica solo cantidad de beneficiarios",""))))</f>
        <v/>
      </c>
      <c r="L357" s="45"/>
      <c r="M357" s="45"/>
      <c r="N357" s="39" t="str">
        <f>IF(AND(ISBLANK($L357)=TRUE,ISBLANK($M357)=TRUE,$G357=BD!$B$10),"captura origen-destino",IF(AND(ISBLANK($L357)=FALSE,ISBLANK($M357)=TRUE,$G357=BD!$B$10),"Captura destino",IF(AND(ISBLANK($L357)=TRUE,ISBLANK($M357)=FALSE,$G357=BD!$B$10),"captura origen","")))</f>
        <v/>
      </c>
      <c r="O357" s="51"/>
      <c r="P357" s="52"/>
      <c r="Q357" s="51"/>
      <c r="R357" s="39" t="str">
        <f t="shared" si="11"/>
        <v/>
      </c>
      <c r="S357" s="118"/>
    </row>
    <row r="358" spans="1:19" ht="36" customHeight="1" x14ac:dyDescent="0.2">
      <c r="A358" s="89" t="str">
        <f t="shared" si="10"/>
        <v xml:space="preserve"> </v>
      </c>
      <c r="B358" s="90"/>
      <c r="C358" s="91"/>
      <c r="D358" s="91"/>
      <c r="E358" s="92"/>
      <c r="F358" s="92"/>
      <c r="G358" s="93"/>
      <c r="H358" s="95"/>
      <c r="I358" s="130"/>
      <c r="J358" s="96"/>
      <c r="K358" s="94" t="str">
        <f>IF(AND(ISBLANK($J358)=TRUE,$G358=BD!$B$2),"captura beneficiario",IF(AND(ISBLANK($J358)=TRUE,$G358=BD!$B$8),"Si es más de cinco Indica solo cantidad de beneficiarios",IF(AND(ISBLANK($J358)=TRUE,$G358=BD!$B$9),"Si es más de cinco Indica solo cantidad de beneficiarios",IF(AND(ISBLANK($J358)=TRUE,$G358=BD!$B$10),"Si es más de cinco Indica solo cantidad de beneficiarios",""))))</f>
        <v/>
      </c>
      <c r="L358" s="96"/>
      <c r="M358" s="96"/>
      <c r="N358" s="94" t="str">
        <f>IF(AND(ISBLANK($L358)=TRUE,ISBLANK($M358)=TRUE,$G358=BD!$B$10),"captura origen-destino",IF(AND(ISBLANK($L358)=FALSE,ISBLANK($M358)=TRUE,$G358=BD!$B$10),"Captura destino",IF(AND(ISBLANK($L358)=TRUE,ISBLANK($M358)=FALSE,$G358=BD!$B$10),"captura origen","")))</f>
        <v/>
      </c>
      <c r="O358" s="97"/>
      <c r="P358" s="98"/>
      <c r="Q358" s="97"/>
      <c r="R358" s="94" t="str">
        <f t="shared" si="11"/>
        <v/>
      </c>
      <c r="S358" s="118"/>
    </row>
    <row r="359" spans="1:19" ht="36" customHeight="1" x14ac:dyDescent="0.2">
      <c r="A359" s="35" t="str">
        <f t="shared" si="10"/>
        <v xml:space="preserve"> </v>
      </c>
      <c r="B359" s="42"/>
      <c r="C359" s="34"/>
      <c r="D359" s="34"/>
      <c r="E359" s="36"/>
      <c r="F359" s="36"/>
      <c r="G359" s="48"/>
      <c r="H359" s="37"/>
      <c r="I359" s="131"/>
      <c r="J359" s="45"/>
      <c r="K359" s="39" t="str">
        <f>IF(AND(ISBLANK($J359)=TRUE,$G359=BD!$B$2),"captura beneficiario",IF(AND(ISBLANK($J359)=TRUE,$G359=BD!$B$8),"Si es más de cinco Indica solo cantidad de beneficiarios",IF(AND(ISBLANK($J359)=TRUE,$G359=BD!$B$9),"Si es más de cinco Indica solo cantidad de beneficiarios",IF(AND(ISBLANK($J359)=TRUE,$G359=BD!$B$10),"Si es más de cinco Indica solo cantidad de beneficiarios",""))))</f>
        <v/>
      </c>
      <c r="L359" s="45"/>
      <c r="M359" s="45"/>
      <c r="N359" s="39" t="str">
        <f>IF(AND(ISBLANK($L359)=TRUE,ISBLANK($M359)=TRUE,$G359=BD!$B$10),"captura origen-destino",IF(AND(ISBLANK($L359)=FALSE,ISBLANK($M359)=TRUE,$G359=BD!$B$10),"Captura destino",IF(AND(ISBLANK($L359)=TRUE,ISBLANK($M359)=FALSE,$G359=BD!$B$10),"captura origen","")))</f>
        <v/>
      </c>
      <c r="O359" s="51"/>
      <c r="P359" s="52"/>
      <c r="Q359" s="51"/>
      <c r="R359" s="39" t="str">
        <f t="shared" si="11"/>
        <v/>
      </c>
      <c r="S359" s="118"/>
    </row>
    <row r="360" spans="1:19" ht="36" customHeight="1" x14ac:dyDescent="0.2">
      <c r="A360" s="89" t="str">
        <f t="shared" si="10"/>
        <v xml:space="preserve"> </v>
      </c>
      <c r="B360" s="90"/>
      <c r="C360" s="91"/>
      <c r="D360" s="91"/>
      <c r="E360" s="92"/>
      <c r="F360" s="92"/>
      <c r="G360" s="93"/>
      <c r="H360" s="95"/>
      <c r="I360" s="130"/>
      <c r="J360" s="96"/>
      <c r="K360" s="94" t="str">
        <f>IF(AND(ISBLANK($J360)=TRUE,$G360=BD!$B$2),"captura beneficiario",IF(AND(ISBLANK($J360)=TRUE,$G360=BD!$B$8),"Si es más de cinco Indica solo cantidad de beneficiarios",IF(AND(ISBLANK($J360)=TRUE,$G360=BD!$B$9),"Si es más de cinco Indica solo cantidad de beneficiarios",IF(AND(ISBLANK($J360)=TRUE,$G360=BD!$B$10),"Si es más de cinco Indica solo cantidad de beneficiarios",""))))</f>
        <v/>
      </c>
      <c r="L360" s="96"/>
      <c r="M360" s="96"/>
      <c r="N360" s="94" t="str">
        <f>IF(AND(ISBLANK($L360)=TRUE,ISBLANK($M360)=TRUE,$G360=BD!$B$10),"captura origen-destino",IF(AND(ISBLANK($L360)=FALSE,ISBLANK($M360)=TRUE,$G360=BD!$B$10),"Captura destino",IF(AND(ISBLANK($L360)=TRUE,ISBLANK($M360)=FALSE,$G360=BD!$B$10),"captura origen","")))</f>
        <v/>
      </c>
      <c r="O360" s="97"/>
      <c r="P360" s="98"/>
      <c r="Q360" s="97"/>
      <c r="R360" s="94" t="str">
        <f t="shared" si="11"/>
        <v/>
      </c>
      <c r="S360" s="118"/>
    </row>
    <row r="361" spans="1:19" ht="36" customHeight="1" x14ac:dyDescent="0.2">
      <c r="A361" s="35" t="str">
        <f t="shared" si="10"/>
        <v xml:space="preserve"> </v>
      </c>
      <c r="B361" s="42"/>
      <c r="C361" s="34"/>
      <c r="D361" s="34"/>
      <c r="E361" s="36"/>
      <c r="F361" s="36"/>
      <c r="G361" s="48"/>
      <c r="H361" s="37"/>
      <c r="I361" s="131"/>
      <c r="J361" s="45"/>
      <c r="K361" s="39" t="str">
        <f>IF(AND(ISBLANK($J361)=TRUE,$G361=BD!$B$2),"captura beneficiario",IF(AND(ISBLANK($J361)=TRUE,$G361=BD!$B$8),"Si es más de cinco Indica solo cantidad de beneficiarios",IF(AND(ISBLANK($J361)=TRUE,$G361=BD!$B$9),"Si es más de cinco Indica solo cantidad de beneficiarios",IF(AND(ISBLANK($J361)=TRUE,$G361=BD!$B$10),"Si es más de cinco Indica solo cantidad de beneficiarios",""))))</f>
        <v/>
      </c>
      <c r="L361" s="45"/>
      <c r="M361" s="45"/>
      <c r="N361" s="39" t="str">
        <f>IF(AND(ISBLANK($L361)=TRUE,ISBLANK($M361)=TRUE,$G361=BD!$B$10),"captura origen-destino",IF(AND(ISBLANK($L361)=FALSE,ISBLANK($M361)=TRUE,$G361=BD!$B$10),"Captura destino",IF(AND(ISBLANK($L361)=TRUE,ISBLANK($M361)=FALSE,$G361=BD!$B$10),"captura origen","")))</f>
        <v/>
      </c>
      <c r="O361" s="51"/>
      <c r="P361" s="52"/>
      <c r="Q361" s="51"/>
      <c r="R361" s="39" t="str">
        <f t="shared" si="11"/>
        <v/>
      </c>
      <c r="S361" s="118"/>
    </row>
    <row r="362" spans="1:19" ht="36" customHeight="1" x14ac:dyDescent="0.2">
      <c r="A362" s="89" t="str">
        <f t="shared" si="10"/>
        <v xml:space="preserve"> </v>
      </c>
      <c r="B362" s="90"/>
      <c r="C362" s="91"/>
      <c r="D362" s="91"/>
      <c r="E362" s="92"/>
      <c r="F362" s="92"/>
      <c r="G362" s="93"/>
      <c r="H362" s="95"/>
      <c r="I362" s="130"/>
      <c r="J362" s="96"/>
      <c r="K362" s="94" t="str">
        <f>IF(AND(ISBLANK($J362)=TRUE,$G362=BD!$B$2),"captura beneficiario",IF(AND(ISBLANK($J362)=TRUE,$G362=BD!$B$8),"Si es más de cinco Indica solo cantidad de beneficiarios",IF(AND(ISBLANK($J362)=TRUE,$G362=BD!$B$9),"Si es más de cinco Indica solo cantidad de beneficiarios",IF(AND(ISBLANK($J362)=TRUE,$G362=BD!$B$10),"Si es más de cinco Indica solo cantidad de beneficiarios",""))))</f>
        <v/>
      </c>
      <c r="L362" s="96"/>
      <c r="M362" s="96"/>
      <c r="N362" s="94" t="str">
        <f>IF(AND(ISBLANK($L362)=TRUE,ISBLANK($M362)=TRUE,$G362=BD!$B$10),"captura origen-destino",IF(AND(ISBLANK($L362)=FALSE,ISBLANK($M362)=TRUE,$G362=BD!$B$10),"Captura destino",IF(AND(ISBLANK($L362)=TRUE,ISBLANK($M362)=FALSE,$G362=BD!$B$10),"captura origen","")))</f>
        <v/>
      </c>
      <c r="O362" s="97"/>
      <c r="P362" s="98"/>
      <c r="Q362" s="97"/>
      <c r="R362" s="94" t="str">
        <f t="shared" si="11"/>
        <v/>
      </c>
      <c r="S362" s="118"/>
    </row>
    <row r="363" spans="1:19" ht="36" customHeight="1" x14ac:dyDescent="0.2">
      <c r="A363" s="35" t="str">
        <f t="shared" si="10"/>
        <v xml:space="preserve"> </v>
      </c>
      <c r="B363" s="42"/>
      <c r="C363" s="34"/>
      <c r="D363" s="34"/>
      <c r="E363" s="36"/>
      <c r="F363" s="36"/>
      <c r="G363" s="48"/>
      <c r="H363" s="37"/>
      <c r="I363" s="131"/>
      <c r="J363" s="45"/>
      <c r="K363" s="39" t="str">
        <f>IF(AND(ISBLANK($J363)=TRUE,$G363=BD!$B$2),"captura beneficiario",IF(AND(ISBLANK($J363)=TRUE,$G363=BD!$B$8),"Si es más de cinco Indica solo cantidad de beneficiarios",IF(AND(ISBLANK($J363)=TRUE,$G363=BD!$B$9),"Si es más de cinco Indica solo cantidad de beneficiarios",IF(AND(ISBLANK($J363)=TRUE,$G363=BD!$B$10),"Si es más de cinco Indica solo cantidad de beneficiarios",""))))</f>
        <v/>
      </c>
      <c r="L363" s="45"/>
      <c r="M363" s="45"/>
      <c r="N363" s="39" t="str">
        <f>IF(AND(ISBLANK($L363)=TRUE,ISBLANK($M363)=TRUE,$G363=BD!$B$10),"captura origen-destino",IF(AND(ISBLANK($L363)=FALSE,ISBLANK($M363)=TRUE,$G363=BD!$B$10),"Captura destino",IF(AND(ISBLANK($L363)=TRUE,ISBLANK($M363)=FALSE,$G363=BD!$B$10),"captura origen","")))</f>
        <v/>
      </c>
      <c r="O363" s="51"/>
      <c r="P363" s="52"/>
      <c r="Q363" s="51"/>
      <c r="R363" s="39" t="str">
        <f t="shared" si="11"/>
        <v/>
      </c>
      <c r="S363" s="118"/>
    </row>
    <row r="364" spans="1:19" ht="36" customHeight="1" x14ac:dyDescent="0.2">
      <c r="A364" s="89" t="str">
        <f t="shared" si="10"/>
        <v xml:space="preserve"> </v>
      </c>
      <c r="B364" s="90"/>
      <c r="C364" s="91"/>
      <c r="D364" s="91"/>
      <c r="E364" s="92"/>
      <c r="F364" s="92"/>
      <c r="G364" s="93"/>
      <c r="H364" s="95"/>
      <c r="I364" s="130"/>
      <c r="J364" s="96"/>
      <c r="K364" s="94" t="str">
        <f>IF(AND(ISBLANK($J364)=TRUE,$G364=BD!$B$2),"captura beneficiario",IF(AND(ISBLANK($J364)=TRUE,$G364=BD!$B$8),"Si es más de cinco Indica solo cantidad de beneficiarios",IF(AND(ISBLANK($J364)=TRUE,$G364=BD!$B$9),"Si es más de cinco Indica solo cantidad de beneficiarios",IF(AND(ISBLANK($J364)=TRUE,$G364=BD!$B$10),"Si es más de cinco Indica solo cantidad de beneficiarios",""))))</f>
        <v/>
      </c>
      <c r="L364" s="96"/>
      <c r="M364" s="96"/>
      <c r="N364" s="94" t="str">
        <f>IF(AND(ISBLANK($L364)=TRUE,ISBLANK($M364)=TRUE,$G364=BD!$B$10),"captura origen-destino",IF(AND(ISBLANK($L364)=FALSE,ISBLANK($M364)=TRUE,$G364=BD!$B$10),"Captura destino",IF(AND(ISBLANK($L364)=TRUE,ISBLANK($M364)=FALSE,$G364=BD!$B$10),"captura origen","")))</f>
        <v/>
      </c>
      <c r="O364" s="97"/>
      <c r="P364" s="98"/>
      <c r="Q364" s="97"/>
      <c r="R364" s="94" t="str">
        <f t="shared" si="11"/>
        <v/>
      </c>
      <c r="S364" s="118"/>
    </row>
    <row r="365" spans="1:19" ht="36" customHeight="1" x14ac:dyDescent="0.2">
      <c r="A365" s="35" t="str">
        <f t="shared" si="10"/>
        <v xml:space="preserve"> </v>
      </c>
      <c r="B365" s="42"/>
      <c r="C365" s="34"/>
      <c r="D365" s="34"/>
      <c r="E365" s="36"/>
      <c r="F365" s="36"/>
      <c r="G365" s="48"/>
      <c r="H365" s="37"/>
      <c r="I365" s="131"/>
      <c r="J365" s="45"/>
      <c r="K365" s="39" t="str">
        <f>IF(AND(ISBLANK($J365)=TRUE,$G365=BD!$B$2),"captura beneficiario",IF(AND(ISBLANK($J365)=TRUE,$G365=BD!$B$8),"Si es más de cinco Indica solo cantidad de beneficiarios",IF(AND(ISBLANK($J365)=TRUE,$G365=BD!$B$9),"Si es más de cinco Indica solo cantidad de beneficiarios",IF(AND(ISBLANK($J365)=TRUE,$G365=BD!$B$10),"Si es más de cinco Indica solo cantidad de beneficiarios",""))))</f>
        <v/>
      </c>
      <c r="L365" s="45"/>
      <c r="M365" s="45"/>
      <c r="N365" s="39" t="str">
        <f>IF(AND(ISBLANK($L365)=TRUE,ISBLANK($M365)=TRUE,$G365=BD!$B$10),"captura origen-destino",IF(AND(ISBLANK($L365)=FALSE,ISBLANK($M365)=TRUE,$G365=BD!$B$10),"Captura destino",IF(AND(ISBLANK($L365)=TRUE,ISBLANK($M365)=FALSE,$G365=BD!$B$10),"captura origen","")))</f>
        <v/>
      </c>
      <c r="O365" s="51"/>
      <c r="P365" s="52"/>
      <c r="Q365" s="51"/>
      <c r="R365" s="39" t="str">
        <f t="shared" si="11"/>
        <v/>
      </c>
      <c r="S365" s="118"/>
    </row>
    <row r="366" spans="1:19" ht="36" customHeight="1" x14ac:dyDescent="0.2">
      <c r="A366" s="89" t="str">
        <f t="shared" si="10"/>
        <v xml:space="preserve"> </v>
      </c>
      <c r="B366" s="90"/>
      <c r="C366" s="91"/>
      <c r="D366" s="91"/>
      <c r="E366" s="92"/>
      <c r="F366" s="92"/>
      <c r="G366" s="93"/>
      <c r="H366" s="95"/>
      <c r="I366" s="130"/>
      <c r="J366" s="96"/>
      <c r="K366" s="94" t="str">
        <f>IF(AND(ISBLANK($J366)=TRUE,$G366=BD!$B$2),"captura beneficiario",IF(AND(ISBLANK($J366)=TRUE,$G366=BD!$B$8),"Si es más de cinco Indica solo cantidad de beneficiarios",IF(AND(ISBLANK($J366)=TRUE,$G366=BD!$B$9),"Si es más de cinco Indica solo cantidad de beneficiarios",IF(AND(ISBLANK($J366)=TRUE,$G366=BD!$B$10),"Si es más de cinco Indica solo cantidad de beneficiarios",""))))</f>
        <v/>
      </c>
      <c r="L366" s="96"/>
      <c r="M366" s="96"/>
      <c r="N366" s="94" t="str">
        <f>IF(AND(ISBLANK($L366)=TRUE,ISBLANK($M366)=TRUE,$G366=BD!$B$10),"captura origen-destino",IF(AND(ISBLANK($L366)=FALSE,ISBLANK($M366)=TRUE,$G366=BD!$B$10),"Captura destino",IF(AND(ISBLANK($L366)=TRUE,ISBLANK($M366)=FALSE,$G366=BD!$B$10),"captura origen","")))</f>
        <v/>
      </c>
      <c r="O366" s="97"/>
      <c r="P366" s="98"/>
      <c r="Q366" s="97"/>
      <c r="R366" s="94" t="str">
        <f t="shared" si="11"/>
        <v/>
      </c>
      <c r="S366" s="118"/>
    </row>
    <row r="367" spans="1:19" ht="36" customHeight="1" x14ac:dyDescent="0.2">
      <c r="A367" s="35" t="str">
        <f t="shared" si="10"/>
        <v xml:space="preserve"> </v>
      </c>
      <c r="B367" s="42"/>
      <c r="C367" s="34"/>
      <c r="D367" s="34"/>
      <c r="E367" s="36"/>
      <c r="F367" s="36"/>
      <c r="G367" s="48"/>
      <c r="H367" s="37"/>
      <c r="I367" s="131"/>
      <c r="J367" s="45"/>
      <c r="K367" s="39" t="str">
        <f>IF(AND(ISBLANK($J367)=TRUE,$G367=BD!$B$2),"captura beneficiario",IF(AND(ISBLANK($J367)=TRUE,$G367=BD!$B$8),"Si es más de cinco Indica solo cantidad de beneficiarios",IF(AND(ISBLANK($J367)=TRUE,$G367=BD!$B$9),"Si es más de cinco Indica solo cantidad de beneficiarios",IF(AND(ISBLANK($J367)=TRUE,$G367=BD!$B$10),"Si es más de cinco Indica solo cantidad de beneficiarios",""))))</f>
        <v/>
      </c>
      <c r="L367" s="45"/>
      <c r="M367" s="45"/>
      <c r="N367" s="39" t="str">
        <f>IF(AND(ISBLANK($L367)=TRUE,ISBLANK($M367)=TRUE,$G367=BD!$B$10),"captura origen-destino",IF(AND(ISBLANK($L367)=FALSE,ISBLANK($M367)=TRUE,$G367=BD!$B$10),"Captura destino",IF(AND(ISBLANK($L367)=TRUE,ISBLANK($M367)=FALSE,$G367=BD!$B$10),"captura origen","")))</f>
        <v/>
      </c>
      <c r="O367" s="51"/>
      <c r="P367" s="52"/>
      <c r="Q367" s="51"/>
      <c r="R367" s="39" t="str">
        <f t="shared" si="11"/>
        <v/>
      </c>
      <c r="S367" s="118"/>
    </row>
    <row r="368" spans="1:19" ht="36" customHeight="1" x14ac:dyDescent="0.2">
      <c r="A368" s="89" t="str">
        <f t="shared" si="10"/>
        <v xml:space="preserve"> </v>
      </c>
      <c r="B368" s="90"/>
      <c r="C368" s="91"/>
      <c r="D368" s="91"/>
      <c r="E368" s="92"/>
      <c r="F368" s="92"/>
      <c r="G368" s="93"/>
      <c r="H368" s="95"/>
      <c r="I368" s="130"/>
      <c r="J368" s="96"/>
      <c r="K368" s="94" t="str">
        <f>IF(AND(ISBLANK($J368)=TRUE,$G368=BD!$B$2),"captura beneficiario",IF(AND(ISBLANK($J368)=TRUE,$G368=BD!$B$8),"Si es más de cinco Indica solo cantidad de beneficiarios",IF(AND(ISBLANK($J368)=TRUE,$G368=BD!$B$9),"Si es más de cinco Indica solo cantidad de beneficiarios",IF(AND(ISBLANK($J368)=TRUE,$G368=BD!$B$10),"Si es más de cinco Indica solo cantidad de beneficiarios",""))))</f>
        <v/>
      </c>
      <c r="L368" s="96"/>
      <c r="M368" s="96"/>
      <c r="N368" s="94" t="str">
        <f>IF(AND(ISBLANK($L368)=TRUE,ISBLANK($M368)=TRUE,$G368=BD!$B$10),"captura origen-destino",IF(AND(ISBLANK($L368)=FALSE,ISBLANK($M368)=TRUE,$G368=BD!$B$10),"Captura destino",IF(AND(ISBLANK($L368)=TRUE,ISBLANK($M368)=FALSE,$G368=BD!$B$10),"captura origen","")))</f>
        <v/>
      </c>
      <c r="O368" s="97"/>
      <c r="P368" s="98"/>
      <c r="Q368" s="97"/>
      <c r="R368" s="94" t="str">
        <f t="shared" si="11"/>
        <v/>
      </c>
      <c r="S368" s="118"/>
    </row>
    <row r="369" spans="1:19" ht="36" customHeight="1" x14ac:dyDescent="0.2">
      <c r="A369" s="35" t="str">
        <f t="shared" si="10"/>
        <v xml:space="preserve"> </v>
      </c>
      <c r="B369" s="42"/>
      <c r="C369" s="34"/>
      <c r="D369" s="34"/>
      <c r="E369" s="36"/>
      <c r="F369" s="36"/>
      <c r="G369" s="48"/>
      <c r="H369" s="37"/>
      <c r="I369" s="131"/>
      <c r="J369" s="45"/>
      <c r="K369" s="39" t="str">
        <f>IF(AND(ISBLANK($J369)=TRUE,$G369=BD!$B$2),"captura beneficiario",IF(AND(ISBLANK($J369)=TRUE,$G369=BD!$B$8),"Si es más de cinco Indica solo cantidad de beneficiarios",IF(AND(ISBLANK($J369)=TRUE,$G369=BD!$B$9),"Si es más de cinco Indica solo cantidad de beneficiarios",IF(AND(ISBLANK($J369)=TRUE,$G369=BD!$B$10),"Si es más de cinco Indica solo cantidad de beneficiarios",""))))</f>
        <v/>
      </c>
      <c r="L369" s="45"/>
      <c r="M369" s="45"/>
      <c r="N369" s="39" t="str">
        <f>IF(AND(ISBLANK($L369)=TRUE,ISBLANK($M369)=TRUE,$G369=BD!$B$10),"captura origen-destino",IF(AND(ISBLANK($L369)=FALSE,ISBLANK($M369)=TRUE,$G369=BD!$B$10),"Captura destino",IF(AND(ISBLANK($L369)=TRUE,ISBLANK($M369)=FALSE,$G369=BD!$B$10),"captura origen","")))</f>
        <v/>
      </c>
      <c r="O369" s="51"/>
      <c r="P369" s="52"/>
      <c r="Q369" s="51"/>
      <c r="R369" s="39" t="str">
        <f t="shared" si="11"/>
        <v/>
      </c>
      <c r="S369" s="118"/>
    </row>
    <row r="370" spans="1:19" ht="36" customHeight="1" x14ac:dyDescent="0.2">
      <c r="A370" s="89" t="str">
        <f t="shared" si="10"/>
        <v xml:space="preserve"> </v>
      </c>
      <c r="B370" s="90"/>
      <c r="C370" s="91"/>
      <c r="D370" s="91"/>
      <c r="E370" s="92"/>
      <c r="F370" s="92"/>
      <c r="G370" s="93"/>
      <c r="H370" s="95"/>
      <c r="I370" s="130"/>
      <c r="J370" s="96"/>
      <c r="K370" s="94" t="str">
        <f>IF(AND(ISBLANK($J370)=TRUE,$G370=BD!$B$2),"captura beneficiario",IF(AND(ISBLANK($J370)=TRUE,$G370=BD!$B$8),"Si es más de cinco Indica solo cantidad de beneficiarios",IF(AND(ISBLANK($J370)=TRUE,$G370=BD!$B$9),"Si es más de cinco Indica solo cantidad de beneficiarios",IF(AND(ISBLANK($J370)=TRUE,$G370=BD!$B$10),"Si es más de cinco Indica solo cantidad de beneficiarios",""))))</f>
        <v/>
      </c>
      <c r="L370" s="96"/>
      <c r="M370" s="96"/>
      <c r="N370" s="94" t="str">
        <f>IF(AND(ISBLANK($L370)=TRUE,ISBLANK($M370)=TRUE,$G370=BD!$B$10),"captura origen-destino",IF(AND(ISBLANK($L370)=FALSE,ISBLANK($M370)=TRUE,$G370=BD!$B$10),"Captura destino",IF(AND(ISBLANK($L370)=TRUE,ISBLANK($M370)=FALSE,$G370=BD!$B$10),"captura origen","")))</f>
        <v/>
      </c>
      <c r="O370" s="97"/>
      <c r="P370" s="98"/>
      <c r="Q370" s="97"/>
      <c r="R370" s="94" t="str">
        <f t="shared" si="11"/>
        <v/>
      </c>
      <c r="S370" s="118"/>
    </row>
    <row r="371" spans="1:19" ht="36" customHeight="1" x14ac:dyDescent="0.2">
      <c r="A371" s="35" t="str">
        <f t="shared" si="10"/>
        <v xml:space="preserve"> </v>
      </c>
      <c r="B371" s="42"/>
      <c r="C371" s="34"/>
      <c r="D371" s="34"/>
      <c r="E371" s="36"/>
      <c r="F371" s="36"/>
      <c r="G371" s="48"/>
      <c r="H371" s="37"/>
      <c r="I371" s="131"/>
      <c r="J371" s="45"/>
      <c r="K371" s="39" t="str">
        <f>IF(AND(ISBLANK($J371)=TRUE,$G371=BD!$B$2),"captura beneficiario",IF(AND(ISBLANK($J371)=TRUE,$G371=BD!$B$8),"Si es más de cinco Indica solo cantidad de beneficiarios",IF(AND(ISBLANK($J371)=TRUE,$G371=BD!$B$9),"Si es más de cinco Indica solo cantidad de beneficiarios",IF(AND(ISBLANK($J371)=TRUE,$G371=BD!$B$10),"Si es más de cinco Indica solo cantidad de beneficiarios",""))))</f>
        <v/>
      </c>
      <c r="L371" s="45"/>
      <c r="M371" s="45"/>
      <c r="N371" s="39" t="str">
        <f>IF(AND(ISBLANK($L371)=TRUE,ISBLANK($M371)=TRUE,$G371=BD!$B$10),"captura origen-destino",IF(AND(ISBLANK($L371)=FALSE,ISBLANK($M371)=TRUE,$G371=BD!$B$10),"Captura destino",IF(AND(ISBLANK($L371)=TRUE,ISBLANK($M371)=FALSE,$G371=BD!$B$10),"captura origen","")))</f>
        <v/>
      </c>
      <c r="O371" s="51"/>
      <c r="P371" s="52"/>
      <c r="Q371" s="51"/>
      <c r="R371" s="39" t="str">
        <f t="shared" si="11"/>
        <v/>
      </c>
      <c r="S371" s="118"/>
    </row>
    <row r="372" spans="1:19" ht="36" customHeight="1" x14ac:dyDescent="0.2">
      <c r="A372" s="89" t="str">
        <f t="shared" si="10"/>
        <v xml:space="preserve"> </v>
      </c>
      <c r="B372" s="90"/>
      <c r="C372" s="91"/>
      <c r="D372" s="91"/>
      <c r="E372" s="92"/>
      <c r="F372" s="92"/>
      <c r="G372" s="93"/>
      <c r="H372" s="95"/>
      <c r="I372" s="130"/>
      <c r="J372" s="96"/>
      <c r="K372" s="94" t="str">
        <f>IF(AND(ISBLANK($J372)=TRUE,$G372=BD!$B$2),"captura beneficiario",IF(AND(ISBLANK($J372)=TRUE,$G372=BD!$B$8),"Si es más de cinco Indica solo cantidad de beneficiarios",IF(AND(ISBLANK($J372)=TRUE,$G372=BD!$B$9),"Si es más de cinco Indica solo cantidad de beneficiarios",IF(AND(ISBLANK($J372)=TRUE,$G372=BD!$B$10),"Si es más de cinco Indica solo cantidad de beneficiarios",""))))</f>
        <v/>
      </c>
      <c r="L372" s="96"/>
      <c r="M372" s="96"/>
      <c r="N372" s="94" t="str">
        <f>IF(AND(ISBLANK($L372)=TRUE,ISBLANK($M372)=TRUE,$G372=BD!$B$10),"captura origen-destino",IF(AND(ISBLANK($L372)=FALSE,ISBLANK($M372)=TRUE,$G372=BD!$B$10),"Captura destino",IF(AND(ISBLANK($L372)=TRUE,ISBLANK($M372)=FALSE,$G372=BD!$B$10),"captura origen","")))</f>
        <v/>
      </c>
      <c r="O372" s="97"/>
      <c r="P372" s="98"/>
      <c r="Q372" s="97"/>
      <c r="R372" s="94" t="str">
        <f t="shared" si="11"/>
        <v/>
      </c>
      <c r="S372" s="118"/>
    </row>
    <row r="373" spans="1:19" ht="36" customHeight="1" x14ac:dyDescent="0.2">
      <c r="A373" s="35" t="str">
        <f t="shared" si="10"/>
        <v xml:space="preserve"> </v>
      </c>
      <c r="B373" s="42"/>
      <c r="C373" s="34"/>
      <c r="D373" s="34"/>
      <c r="E373" s="36"/>
      <c r="F373" s="36"/>
      <c r="G373" s="48"/>
      <c r="H373" s="37"/>
      <c r="I373" s="131"/>
      <c r="J373" s="45"/>
      <c r="K373" s="39" t="str">
        <f>IF(AND(ISBLANK($J373)=TRUE,$G373=BD!$B$2),"captura beneficiario",IF(AND(ISBLANK($J373)=TRUE,$G373=BD!$B$8),"Si es más de cinco Indica solo cantidad de beneficiarios",IF(AND(ISBLANK($J373)=TRUE,$G373=BD!$B$9),"Si es más de cinco Indica solo cantidad de beneficiarios",IF(AND(ISBLANK($J373)=TRUE,$G373=BD!$B$10),"Si es más de cinco Indica solo cantidad de beneficiarios",""))))</f>
        <v/>
      </c>
      <c r="L373" s="45"/>
      <c r="M373" s="45"/>
      <c r="N373" s="39" t="str">
        <f>IF(AND(ISBLANK($L373)=TRUE,ISBLANK($M373)=TRUE,$G373=BD!$B$10),"captura origen-destino",IF(AND(ISBLANK($L373)=FALSE,ISBLANK($M373)=TRUE,$G373=BD!$B$10),"Captura destino",IF(AND(ISBLANK($L373)=TRUE,ISBLANK($M373)=FALSE,$G373=BD!$B$10),"captura origen","")))</f>
        <v/>
      </c>
      <c r="O373" s="51"/>
      <c r="P373" s="52"/>
      <c r="Q373" s="51"/>
      <c r="R373" s="39" t="str">
        <f t="shared" si="11"/>
        <v/>
      </c>
      <c r="S373" s="118"/>
    </row>
    <row r="374" spans="1:19" ht="36" customHeight="1" x14ac:dyDescent="0.2">
      <c r="A374" s="89" t="str">
        <f t="shared" si="10"/>
        <v xml:space="preserve"> </v>
      </c>
      <c r="B374" s="90"/>
      <c r="C374" s="91"/>
      <c r="D374" s="91"/>
      <c r="E374" s="92"/>
      <c r="F374" s="92"/>
      <c r="G374" s="93"/>
      <c r="H374" s="95"/>
      <c r="I374" s="130"/>
      <c r="J374" s="96"/>
      <c r="K374" s="94" t="str">
        <f>IF(AND(ISBLANK($J374)=TRUE,$G374=BD!$B$2),"captura beneficiario",IF(AND(ISBLANK($J374)=TRUE,$G374=BD!$B$8),"Si es más de cinco Indica solo cantidad de beneficiarios",IF(AND(ISBLANK($J374)=TRUE,$G374=BD!$B$9),"Si es más de cinco Indica solo cantidad de beneficiarios",IF(AND(ISBLANK($J374)=TRUE,$G374=BD!$B$10),"Si es más de cinco Indica solo cantidad de beneficiarios",""))))</f>
        <v/>
      </c>
      <c r="L374" s="96"/>
      <c r="M374" s="96"/>
      <c r="N374" s="94" t="str">
        <f>IF(AND(ISBLANK($L374)=TRUE,ISBLANK($M374)=TRUE,$G374=BD!$B$10),"captura origen-destino",IF(AND(ISBLANK($L374)=FALSE,ISBLANK($M374)=TRUE,$G374=BD!$B$10),"Captura destino",IF(AND(ISBLANK($L374)=TRUE,ISBLANK($M374)=FALSE,$G374=BD!$B$10),"captura origen","")))</f>
        <v/>
      </c>
      <c r="O374" s="97"/>
      <c r="P374" s="98"/>
      <c r="Q374" s="97"/>
      <c r="R374" s="94" t="str">
        <f t="shared" si="11"/>
        <v/>
      </c>
      <c r="S374" s="118"/>
    </row>
    <row r="375" spans="1:19" ht="36" customHeight="1" x14ac:dyDescent="0.2">
      <c r="A375" s="35" t="str">
        <f t="shared" si="10"/>
        <v xml:space="preserve"> </v>
      </c>
      <c r="B375" s="42"/>
      <c r="C375" s="34"/>
      <c r="D375" s="34"/>
      <c r="E375" s="36"/>
      <c r="F375" s="36"/>
      <c r="G375" s="48"/>
      <c r="H375" s="37"/>
      <c r="I375" s="131"/>
      <c r="J375" s="45"/>
      <c r="K375" s="39" t="str">
        <f>IF(AND(ISBLANK($J375)=TRUE,$G375=BD!$B$2),"captura beneficiario",IF(AND(ISBLANK($J375)=TRUE,$G375=BD!$B$8),"Si es más de cinco Indica solo cantidad de beneficiarios",IF(AND(ISBLANK($J375)=TRUE,$G375=BD!$B$9),"Si es más de cinco Indica solo cantidad de beneficiarios",IF(AND(ISBLANK($J375)=TRUE,$G375=BD!$B$10),"Si es más de cinco Indica solo cantidad de beneficiarios",""))))</f>
        <v/>
      </c>
      <c r="L375" s="45"/>
      <c r="M375" s="45"/>
      <c r="N375" s="39" t="str">
        <f>IF(AND(ISBLANK($L375)=TRUE,ISBLANK($M375)=TRUE,$G375=BD!$B$10),"captura origen-destino",IF(AND(ISBLANK($L375)=FALSE,ISBLANK($M375)=TRUE,$G375=BD!$B$10),"Captura destino",IF(AND(ISBLANK($L375)=TRUE,ISBLANK($M375)=FALSE,$G375=BD!$B$10),"captura origen","")))</f>
        <v/>
      </c>
      <c r="O375" s="51"/>
      <c r="P375" s="52"/>
      <c r="Q375" s="51"/>
      <c r="R375" s="39" t="str">
        <f t="shared" si="11"/>
        <v/>
      </c>
      <c r="S375" s="118"/>
    </row>
    <row r="376" spans="1:19" ht="36" customHeight="1" x14ac:dyDescent="0.2">
      <c r="A376" s="89" t="str">
        <f t="shared" si="10"/>
        <v xml:space="preserve"> </v>
      </c>
      <c r="B376" s="90"/>
      <c r="C376" s="91"/>
      <c r="D376" s="91"/>
      <c r="E376" s="92"/>
      <c r="F376" s="92"/>
      <c r="G376" s="93"/>
      <c r="H376" s="95"/>
      <c r="I376" s="130"/>
      <c r="J376" s="96"/>
      <c r="K376" s="94" t="str">
        <f>IF(AND(ISBLANK($J376)=TRUE,$G376=BD!$B$2),"captura beneficiario",IF(AND(ISBLANK($J376)=TRUE,$G376=BD!$B$8),"Si es más de cinco Indica solo cantidad de beneficiarios",IF(AND(ISBLANK($J376)=TRUE,$G376=BD!$B$9),"Si es más de cinco Indica solo cantidad de beneficiarios",IF(AND(ISBLANK($J376)=TRUE,$G376=BD!$B$10),"Si es más de cinco Indica solo cantidad de beneficiarios",""))))</f>
        <v/>
      </c>
      <c r="L376" s="96"/>
      <c r="M376" s="96"/>
      <c r="N376" s="94" t="str">
        <f>IF(AND(ISBLANK($L376)=TRUE,ISBLANK($M376)=TRUE,$G376=BD!$B$10),"captura origen-destino",IF(AND(ISBLANK($L376)=FALSE,ISBLANK($M376)=TRUE,$G376=BD!$B$10),"Captura destino",IF(AND(ISBLANK($L376)=TRUE,ISBLANK($M376)=FALSE,$G376=BD!$B$10),"captura origen","")))</f>
        <v/>
      </c>
      <c r="O376" s="97"/>
      <c r="P376" s="98"/>
      <c r="Q376" s="97"/>
      <c r="R376" s="94" t="str">
        <f t="shared" si="11"/>
        <v/>
      </c>
      <c r="S376" s="118"/>
    </row>
    <row r="377" spans="1:19" ht="36" customHeight="1" x14ac:dyDescent="0.2">
      <c r="A377" s="35" t="str">
        <f t="shared" si="10"/>
        <v xml:space="preserve"> </v>
      </c>
      <c r="B377" s="42"/>
      <c r="C377" s="34"/>
      <c r="D377" s="34"/>
      <c r="E377" s="36"/>
      <c r="F377" s="36"/>
      <c r="G377" s="48"/>
      <c r="H377" s="37"/>
      <c r="I377" s="131"/>
      <c r="J377" s="45"/>
      <c r="K377" s="39" t="str">
        <f>IF(AND(ISBLANK($J377)=TRUE,$G377=BD!$B$2),"captura beneficiario",IF(AND(ISBLANK($J377)=TRUE,$G377=BD!$B$8),"Si es más de cinco Indica solo cantidad de beneficiarios",IF(AND(ISBLANK($J377)=TRUE,$G377=BD!$B$9),"Si es más de cinco Indica solo cantidad de beneficiarios",IF(AND(ISBLANK($J377)=TRUE,$G377=BD!$B$10),"Si es más de cinco Indica solo cantidad de beneficiarios",""))))</f>
        <v/>
      </c>
      <c r="L377" s="45"/>
      <c r="M377" s="45"/>
      <c r="N377" s="39" t="str">
        <f>IF(AND(ISBLANK($L377)=TRUE,ISBLANK($M377)=TRUE,$G377=BD!$B$10),"captura origen-destino",IF(AND(ISBLANK($L377)=FALSE,ISBLANK($M377)=TRUE,$G377=BD!$B$10),"Captura destino",IF(AND(ISBLANK($L377)=TRUE,ISBLANK($M377)=FALSE,$G377=BD!$B$10),"captura origen","")))</f>
        <v/>
      </c>
      <c r="O377" s="51"/>
      <c r="P377" s="52"/>
      <c r="Q377" s="51"/>
      <c r="R377" s="39" t="str">
        <f t="shared" si="11"/>
        <v/>
      </c>
      <c r="S377" s="118"/>
    </row>
    <row r="378" spans="1:19" ht="36" customHeight="1" x14ac:dyDescent="0.2">
      <c r="A378" s="89" t="str">
        <f t="shared" si="10"/>
        <v xml:space="preserve"> </v>
      </c>
      <c r="B378" s="90"/>
      <c r="C378" s="91"/>
      <c r="D378" s="91"/>
      <c r="E378" s="92"/>
      <c r="F378" s="92"/>
      <c r="G378" s="93"/>
      <c r="H378" s="95"/>
      <c r="I378" s="130"/>
      <c r="J378" s="96"/>
      <c r="K378" s="94" t="str">
        <f>IF(AND(ISBLANK($J378)=TRUE,$G378=BD!$B$2),"captura beneficiario",IF(AND(ISBLANK($J378)=TRUE,$G378=BD!$B$8),"Si es más de cinco Indica solo cantidad de beneficiarios",IF(AND(ISBLANK($J378)=TRUE,$G378=BD!$B$9),"Si es más de cinco Indica solo cantidad de beneficiarios",IF(AND(ISBLANK($J378)=TRUE,$G378=BD!$B$10),"Si es más de cinco Indica solo cantidad de beneficiarios",""))))</f>
        <v/>
      </c>
      <c r="L378" s="96"/>
      <c r="M378" s="96"/>
      <c r="N378" s="94" t="str">
        <f>IF(AND(ISBLANK($L378)=TRUE,ISBLANK($M378)=TRUE,$G378=BD!$B$10),"captura origen-destino",IF(AND(ISBLANK($L378)=FALSE,ISBLANK($M378)=TRUE,$G378=BD!$B$10),"Captura destino",IF(AND(ISBLANK($L378)=TRUE,ISBLANK($M378)=FALSE,$G378=BD!$B$10),"captura origen","")))</f>
        <v/>
      </c>
      <c r="O378" s="97"/>
      <c r="P378" s="98"/>
      <c r="Q378" s="97"/>
      <c r="R378" s="94" t="str">
        <f t="shared" si="11"/>
        <v/>
      </c>
      <c r="S378" s="118"/>
    </row>
    <row r="379" spans="1:19" ht="36" customHeight="1" x14ac:dyDescent="0.2">
      <c r="A379" s="35" t="str">
        <f t="shared" si="10"/>
        <v xml:space="preserve"> </v>
      </c>
      <c r="B379" s="42"/>
      <c r="C379" s="34"/>
      <c r="D379" s="34"/>
      <c r="E379" s="36"/>
      <c r="F379" s="36"/>
      <c r="G379" s="48"/>
      <c r="H379" s="37"/>
      <c r="I379" s="131"/>
      <c r="J379" s="45"/>
      <c r="K379" s="39" t="str">
        <f>IF(AND(ISBLANK($J379)=TRUE,$G379=BD!$B$2),"captura beneficiario",IF(AND(ISBLANK($J379)=TRUE,$G379=BD!$B$8),"Si es más de cinco Indica solo cantidad de beneficiarios",IF(AND(ISBLANK($J379)=TRUE,$G379=BD!$B$9),"Si es más de cinco Indica solo cantidad de beneficiarios",IF(AND(ISBLANK($J379)=TRUE,$G379=BD!$B$10),"Si es más de cinco Indica solo cantidad de beneficiarios",""))))</f>
        <v/>
      </c>
      <c r="L379" s="45"/>
      <c r="M379" s="45"/>
      <c r="N379" s="39" t="str">
        <f>IF(AND(ISBLANK($L379)=TRUE,ISBLANK($M379)=TRUE,$G379=BD!$B$10),"captura origen-destino",IF(AND(ISBLANK($L379)=FALSE,ISBLANK($M379)=TRUE,$G379=BD!$B$10),"Captura destino",IF(AND(ISBLANK($L379)=TRUE,ISBLANK($M379)=FALSE,$G379=BD!$B$10),"captura origen","")))</f>
        <v/>
      </c>
      <c r="O379" s="51"/>
      <c r="P379" s="52"/>
      <c r="Q379" s="51"/>
      <c r="R379" s="39" t="str">
        <f t="shared" si="11"/>
        <v/>
      </c>
      <c r="S379" s="118"/>
    </row>
    <row r="380" spans="1:19" ht="36" customHeight="1" x14ac:dyDescent="0.2">
      <c r="A380" s="89" t="str">
        <f t="shared" si="10"/>
        <v xml:space="preserve"> </v>
      </c>
      <c r="B380" s="90"/>
      <c r="C380" s="91"/>
      <c r="D380" s="91"/>
      <c r="E380" s="92"/>
      <c r="F380" s="92"/>
      <c r="G380" s="93"/>
      <c r="H380" s="95"/>
      <c r="I380" s="130"/>
      <c r="J380" s="96"/>
      <c r="K380" s="94" t="str">
        <f>IF(AND(ISBLANK($J380)=TRUE,$G380=BD!$B$2),"captura beneficiario",IF(AND(ISBLANK($J380)=TRUE,$G380=BD!$B$8),"Si es más de cinco Indica solo cantidad de beneficiarios",IF(AND(ISBLANK($J380)=TRUE,$G380=BD!$B$9),"Si es más de cinco Indica solo cantidad de beneficiarios",IF(AND(ISBLANK($J380)=TRUE,$G380=BD!$B$10),"Si es más de cinco Indica solo cantidad de beneficiarios",""))))</f>
        <v/>
      </c>
      <c r="L380" s="96"/>
      <c r="M380" s="96"/>
      <c r="N380" s="94" t="str">
        <f>IF(AND(ISBLANK($L380)=TRUE,ISBLANK($M380)=TRUE,$G380=BD!$B$10),"captura origen-destino",IF(AND(ISBLANK($L380)=FALSE,ISBLANK($M380)=TRUE,$G380=BD!$B$10),"Captura destino",IF(AND(ISBLANK($L380)=TRUE,ISBLANK($M380)=FALSE,$G380=BD!$B$10),"captura origen","")))</f>
        <v/>
      </c>
      <c r="O380" s="97"/>
      <c r="P380" s="98"/>
      <c r="Q380" s="97"/>
      <c r="R380" s="94" t="str">
        <f t="shared" si="11"/>
        <v/>
      </c>
      <c r="S380" s="118"/>
    </row>
    <row r="381" spans="1:19" ht="36" customHeight="1" x14ac:dyDescent="0.2">
      <c r="A381" s="35" t="str">
        <f t="shared" si="10"/>
        <v xml:space="preserve"> </v>
      </c>
      <c r="B381" s="42"/>
      <c r="C381" s="34"/>
      <c r="D381" s="34"/>
      <c r="E381" s="36"/>
      <c r="F381" s="36"/>
      <c r="G381" s="48"/>
      <c r="H381" s="37"/>
      <c r="I381" s="131"/>
      <c r="J381" s="45"/>
      <c r="K381" s="39" t="str">
        <f>IF(AND(ISBLANK($J381)=TRUE,$G381=BD!$B$2),"captura beneficiario",IF(AND(ISBLANK($J381)=TRUE,$G381=BD!$B$8),"Si es más de cinco Indica solo cantidad de beneficiarios",IF(AND(ISBLANK($J381)=TRUE,$G381=BD!$B$9),"Si es más de cinco Indica solo cantidad de beneficiarios",IF(AND(ISBLANK($J381)=TRUE,$G381=BD!$B$10),"Si es más de cinco Indica solo cantidad de beneficiarios",""))))</f>
        <v/>
      </c>
      <c r="L381" s="45"/>
      <c r="M381" s="45"/>
      <c r="N381" s="39" t="str">
        <f>IF(AND(ISBLANK($L381)=TRUE,ISBLANK($M381)=TRUE,$G381=BD!$B$10),"captura origen-destino",IF(AND(ISBLANK($L381)=FALSE,ISBLANK($M381)=TRUE,$G381=BD!$B$10),"Captura destino",IF(AND(ISBLANK($L381)=TRUE,ISBLANK($M381)=FALSE,$G381=BD!$B$10),"captura origen","")))</f>
        <v/>
      </c>
      <c r="O381" s="51"/>
      <c r="P381" s="52"/>
      <c r="Q381" s="51"/>
      <c r="R381" s="39" t="str">
        <f t="shared" si="11"/>
        <v/>
      </c>
      <c r="S381" s="118"/>
    </row>
    <row r="382" spans="1:19" ht="36" customHeight="1" x14ac:dyDescent="0.2">
      <c r="A382" s="89" t="str">
        <f t="shared" si="10"/>
        <v xml:space="preserve"> </v>
      </c>
      <c r="B382" s="90"/>
      <c r="C382" s="91"/>
      <c r="D382" s="91"/>
      <c r="E382" s="92"/>
      <c r="F382" s="92"/>
      <c r="G382" s="93"/>
      <c r="H382" s="95"/>
      <c r="I382" s="130"/>
      <c r="J382" s="96"/>
      <c r="K382" s="94" t="str">
        <f>IF(AND(ISBLANK($J382)=TRUE,$G382=BD!$B$2),"captura beneficiario",IF(AND(ISBLANK($J382)=TRUE,$G382=BD!$B$8),"Si es más de cinco Indica solo cantidad de beneficiarios",IF(AND(ISBLANK($J382)=TRUE,$G382=BD!$B$9),"Si es más de cinco Indica solo cantidad de beneficiarios",IF(AND(ISBLANK($J382)=TRUE,$G382=BD!$B$10),"Si es más de cinco Indica solo cantidad de beneficiarios",""))))</f>
        <v/>
      </c>
      <c r="L382" s="96"/>
      <c r="M382" s="96"/>
      <c r="N382" s="94" t="str">
        <f>IF(AND(ISBLANK($L382)=TRUE,ISBLANK($M382)=TRUE,$G382=BD!$B$10),"captura origen-destino",IF(AND(ISBLANK($L382)=FALSE,ISBLANK($M382)=TRUE,$G382=BD!$B$10),"Captura destino",IF(AND(ISBLANK($L382)=TRUE,ISBLANK($M382)=FALSE,$G382=BD!$B$10),"captura origen","")))</f>
        <v/>
      </c>
      <c r="O382" s="97"/>
      <c r="P382" s="98"/>
      <c r="Q382" s="97"/>
      <c r="R382" s="94" t="str">
        <f t="shared" si="11"/>
        <v/>
      </c>
      <c r="S382" s="118"/>
    </row>
    <row r="383" spans="1:19" ht="36" customHeight="1" x14ac:dyDescent="0.2">
      <c r="A383" s="35" t="str">
        <f t="shared" si="10"/>
        <v xml:space="preserve"> </v>
      </c>
      <c r="B383" s="42"/>
      <c r="C383" s="34"/>
      <c r="D383" s="34"/>
      <c r="E383" s="36"/>
      <c r="F383" s="36"/>
      <c r="G383" s="48"/>
      <c r="H383" s="37"/>
      <c r="I383" s="131"/>
      <c r="J383" s="45"/>
      <c r="K383" s="39" t="str">
        <f>IF(AND(ISBLANK($J383)=TRUE,$G383=BD!$B$2),"captura beneficiario",IF(AND(ISBLANK($J383)=TRUE,$G383=BD!$B$8),"Si es más de cinco Indica solo cantidad de beneficiarios",IF(AND(ISBLANK($J383)=TRUE,$G383=BD!$B$9),"Si es más de cinco Indica solo cantidad de beneficiarios",IF(AND(ISBLANK($J383)=TRUE,$G383=BD!$B$10),"Si es más de cinco Indica solo cantidad de beneficiarios",""))))</f>
        <v/>
      </c>
      <c r="L383" s="45"/>
      <c r="M383" s="45"/>
      <c r="N383" s="39" t="str">
        <f>IF(AND(ISBLANK($L383)=TRUE,ISBLANK($M383)=TRUE,$G383=BD!$B$10),"captura origen-destino",IF(AND(ISBLANK($L383)=FALSE,ISBLANK($M383)=TRUE,$G383=BD!$B$10),"Captura destino",IF(AND(ISBLANK($L383)=TRUE,ISBLANK($M383)=FALSE,$G383=BD!$B$10),"captura origen","")))</f>
        <v/>
      </c>
      <c r="O383" s="51"/>
      <c r="P383" s="52"/>
      <c r="Q383" s="51"/>
      <c r="R383" s="39" t="str">
        <f t="shared" si="11"/>
        <v/>
      </c>
      <c r="S383" s="118"/>
    </row>
    <row r="384" spans="1:19" ht="36" customHeight="1" x14ac:dyDescent="0.2">
      <c r="A384" s="89" t="str">
        <f t="shared" si="10"/>
        <v xml:space="preserve"> </v>
      </c>
      <c r="B384" s="90"/>
      <c r="C384" s="91"/>
      <c r="D384" s="91"/>
      <c r="E384" s="92"/>
      <c r="F384" s="92"/>
      <c r="G384" s="93"/>
      <c r="H384" s="95"/>
      <c r="I384" s="130"/>
      <c r="J384" s="96"/>
      <c r="K384" s="94" t="str">
        <f>IF(AND(ISBLANK($J384)=TRUE,$G384=BD!$B$2),"captura beneficiario",IF(AND(ISBLANK($J384)=TRUE,$G384=BD!$B$8),"Si es más de cinco Indica solo cantidad de beneficiarios",IF(AND(ISBLANK($J384)=TRUE,$G384=BD!$B$9),"Si es más de cinco Indica solo cantidad de beneficiarios",IF(AND(ISBLANK($J384)=TRUE,$G384=BD!$B$10),"Si es más de cinco Indica solo cantidad de beneficiarios",""))))</f>
        <v/>
      </c>
      <c r="L384" s="96"/>
      <c r="M384" s="96"/>
      <c r="N384" s="94" t="str">
        <f>IF(AND(ISBLANK($L384)=TRUE,ISBLANK($M384)=TRUE,$G384=BD!$B$10),"captura origen-destino",IF(AND(ISBLANK($L384)=FALSE,ISBLANK($M384)=TRUE,$G384=BD!$B$10),"Captura destino",IF(AND(ISBLANK($L384)=TRUE,ISBLANK($M384)=FALSE,$G384=BD!$B$10),"captura origen","")))</f>
        <v/>
      </c>
      <c r="O384" s="97"/>
      <c r="P384" s="98"/>
      <c r="Q384" s="97"/>
      <c r="R384" s="94" t="str">
        <f t="shared" si="11"/>
        <v/>
      </c>
      <c r="S384" s="118"/>
    </row>
    <row r="385" spans="1:19" ht="36" customHeight="1" x14ac:dyDescent="0.2">
      <c r="A385" s="35" t="str">
        <f t="shared" si="10"/>
        <v xml:space="preserve"> </v>
      </c>
      <c r="B385" s="42"/>
      <c r="C385" s="34"/>
      <c r="D385" s="34"/>
      <c r="E385" s="36"/>
      <c r="F385" s="36"/>
      <c r="G385" s="48"/>
      <c r="H385" s="37"/>
      <c r="I385" s="131"/>
      <c r="J385" s="45"/>
      <c r="K385" s="39" t="str">
        <f>IF(AND(ISBLANK($J385)=TRUE,$G385=BD!$B$2),"captura beneficiario",IF(AND(ISBLANK($J385)=TRUE,$G385=BD!$B$8),"Si es más de cinco Indica solo cantidad de beneficiarios",IF(AND(ISBLANK($J385)=TRUE,$G385=BD!$B$9),"Si es más de cinco Indica solo cantidad de beneficiarios",IF(AND(ISBLANK($J385)=TRUE,$G385=BD!$B$10),"Si es más de cinco Indica solo cantidad de beneficiarios",""))))</f>
        <v/>
      </c>
      <c r="L385" s="45"/>
      <c r="M385" s="45"/>
      <c r="N385" s="39" t="str">
        <f>IF(AND(ISBLANK($L385)=TRUE,ISBLANK($M385)=TRUE,$G385=BD!$B$10),"captura origen-destino",IF(AND(ISBLANK($L385)=FALSE,ISBLANK($M385)=TRUE,$G385=BD!$B$10),"Captura destino",IF(AND(ISBLANK($L385)=TRUE,ISBLANK($M385)=FALSE,$G385=BD!$B$10),"captura origen","")))</f>
        <v/>
      </c>
      <c r="O385" s="51"/>
      <c r="P385" s="52"/>
      <c r="Q385" s="51"/>
      <c r="R385" s="39" t="str">
        <f t="shared" si="11"/>
        <v/>
      </c>
      <c r="S385" s="118"/>
    </row>
    <row r="386" spans="1:19" ht="36" customHeight="1" x14ac:dyDescent="0.2">
      <c r="A386" s="89" t="str">
        <f t="shared" si="10"/>
        <v xml:space="preserve"> </v>
      </c>
      <c r="B386" s="90"/>
      <c r="C386" s="91"/>
      <c r="D386" s="91"/>
      <c r="E386" s="92"/>
      <c r="F386" s="92"/>
      <c r="G386" s="93"/>
      <c r="H386" s="95"/>
      <c r="I386" s="130"/>
      <c r="J386" s="96"/>
      <c r="K386" s="94" t="str">
        <f>IF(AND(ISBLANK($J386)=TRUE,$G386=BD!$B$2),"captura beneficiario",IF(AND(ISBLANK($J386)=TRUE,$G386=BD!$B$8),"Si es más de cinco Indica solo cantidad de beneficiarios",IF(AND(ISBLANK($J386)=TRUE,$G386=BD!$B$9),"Si es más de cinco Indica solo cantidad de beneficiarios",IF(AND(ISBLANK($J386)=TRUE,$G386=BD!$B$10),"Si es más de cinco Indica solo cantidad de beneficiarios",""))))</f>
        <v/>
      </c>
      <c r="L386" s="96"/>
      <c r="M386" s="96"/>
      <c r="N386" s="94" t="str">
        <f>IF(AND(ISBLANK($L386)=TRUE,ISBLANK($M386)=TRUE,$G386=BD!$B$10),"captura origen-destino",IF(AND(ISBLANK($L386)=FALSE,ISBLANK($M386)=TRUE,$G386=BD!$B$10),"Captura destino",IF(AND(ISBLANK($L386)=TRUE,ISBLANK($M386)=FALSE,$G386=BD!$B$10),"captura origen","")))</f>
        <v/>
      </c>
      <c r="O386" s="97"/>
      <c r="P386" s="98"/>
      <c r="Q386" s="97"/>
      <c r="R386" s="94" t="str">
        <f t="shared" si="11"/>
        <v/>
      </c>
      <c r="S386" s="118"/>
    </row>
    <row r="387" spans="1:19" ht="36" customHeight="1" x14ac:dyDescent="0.2">
      <c r="A387" s="35" t="str">
        <f t="shared" si="10"/>
        <v xml:space="preserve"> </v>
      </c>
      <c r="B387" s="42"/>
      <c r="C387" s="34"/>
      <c r="D387" s="34"/>
      <c r="E387" s="36"/>
      <c r="F387" s="36"/>
      <c r="G387" s="48"/>
      <c r="H387" s="37"/>
      <c r="I387" s="131"/>
      <c r="J387" s="45"/>
      <c r="K387" s="39" t="str">
        <f>IF(AND(ISBLANK($J387)=TRUE,$G387=BD!$B$2),"captura beneficiario",IF(AND(ISBLANK($J387)=TRUE,$G387=BD!$B$8),"Si es más de cinco Indica solo cantidad de beneficiarios",IF(AND(ISBLANK($J387)=TRUE,$G387=BD!$B$9),"Si es más de cinco Indica solo cantidad de beneficiarios",IF(AND(ISBLANK($J387)=TRUE,$G387=BD!$B$10),"Si es más de cinco Indica solo cantidad de beneficiarios",""))))</f>
        <v/>
      </c>
      <c r="L387" s="45"/>
      <c r="M387" s="45"/>
      <c r="N387" s="39" t="str">
        <f>IF(AND(ISBLANK($L387)=TRUE,ISBLANK($M387)=TRUE,$G387=BD!$B$10),"captura origen-destino",IF(AND(ISBLANK($L387)=FALSE,ISBLANK($M387)=TRUE,$G387=BD!$B$10),"Captura destino",IF(AND(ISBLANK($L387)=TRUE,ISBLANK($M387)=FALSE,$G387=BD!$B$10),"captura origen","")))</f>
        <v/>
      </c>
      <c r="O387" s="51"/>
      <c r="P387" s="52"/>
      <c r="Q387" s="51"/>
      <c r="R387" s="39" t="str">
        <f t="shared" si="11"/>
        <v/>
      </c>
      <c r="S387" s="118"/>
    </row>
    <row r="388" spans="1:19" ht="36" customHeight="1" x14ac:dyDescent="0.2">
      <c r="A388" s="89" t="str">
        <f t="shared" ref="A388:A450" si="12">IF(H388=0," ",A387+1)</f>
        <v xml:space="preserve"> </v>
      </c>
      <c r="B388" s="90"/>
      <c r="C388" s="91"/>
      <c r="D388" s="91"/>
      <c r="E388" s="92"/>
      <c r="F388" s="92"/>
      <c r="G388" s="93"/>
      <c r="H388" s="95"/>
      <c r="I388" s="130"/>
      <c r="J388" s="96"/>
      <c r="K388" s="94" t="str">
        <f>IF(AND(ISBLANK($J388)=TRUE,$G388=BD!$B$2),"captura beneficiario",IF(AND(ISBLANK($J388)=TRUE,$G388=BD!$B$8),"Si es más de cinco Indica solo cantidad de beneficiarios",IF(AND(ISBLANK($J388)=TRUE,$G388=BD!$B$9),"Si es más de cinco Indica solo cantidad de beneficiarios",IF(AND(ISBLANK($J388)=TRUE,$G388=BD!$B$10),"Si es más de cinco Indica solo cantidad de beneficiarios",""))))</f>
        <v/>
      </c>
      <c r="L388" s="96"/>
      <c r="M388" s="96"/>
      <c r="N388" s="94" t="str">
        <f>IF(AND(ISBLANK($L388)=TRUE,ISBLANK($M388)=TRUE,$G388=BD!$B$10),"captura origen-destino",IF(AND(ISBLANK($L388)=FALSE,ISBLANK($M388)=TRUE,$G388=BD!$B$10),"Captura destino",IF(AND(ISBLANK($L388)=TRUE,ISBLANK($M388)=FALSE,$G388=BD!$B$10),"captura origen","")))</f>
        <v/>
      </c>
      <c r="O388" s="97"/>
      <c r="P388" s="98"/>
      <c r="Q388" s="97"/>
      <c r="R388" s="94" t="str">
        <f t="shared" ref="R388:R450" si="13">IF(AND(ISBLANK($P388)=TRUE,ISBLANK($Q388),$O388=""),"",IF(AND(ISBLANK($P388)=TRUE,ISBLANK($Q388),$O388="No corresponde a ningún evento"),"",IF(AND(ISBLANK($P388)=FALSE,ISBLANK($Q388)=TRUE,$O388&lt;&gt;"No corresponde a ningún evento"),"Indica Lugar",IF(AND(ISBLANK($P388)=TRUE,ISBLANK($Q388)=TRUE,$O388&lt;&gt;"No corresponde a ningún evento"),"Indica la Fecha del evento",IF(AND(ISBLANK($P388)=TRUE,ISBLANK($Q388)=FALSE,$O388&lt;&gt;"No corresponde a ningún evento"),"Indica la Fecha del evento","")))))</f>
        <v/>
      </c>
      <c r="S388" s="118"/>
    </row>
    <row r="389" spans="1:19" ht="36" customHeight="1" x14ac:dyDescent="0.2">
      <c r="A389" s="35" t="str">
        <f t="shared" si="12"/>
        <v xml:space="preserve"> </v>
      </c>
      <c r="B389" s="42"/>
      <c r="C389" s="34"/>
      <c r="D389" s="34"/>
      <c r="E389" s="36"/>
      <c r="F389" s="36"/>
      <c r="G389" s="48"/>
      <c r="H389" s="37"/>
      <c r="I389" s="131"/>
      <c r="J389" s="45"/>
      <c r="K389" s="39" t="str">
        <f>IF(AND(ISBLANK($J389)=TRUE,$G389=BD!$B$2),"captura beneficiario",IF(AND(ISBLANK($J389)=TRUE,$G389=BD!$B$8),"Si es más de cinco Indica solo cantidad de beneficiarios",IF(AND(ISBLANK($J389)=TRUE,$G389=BD!$B$9),"Si es más de cinco Indica solo cantidad de beneficiarios",IF(AND(ISBLANK($J389)=TRUE,$G389=BD!$B$10),"Si es más de cinco Indica solo cantidad de beneficiarios",""))))</f>
        <v/>
      </c>
      <c r="L389" s="45"/>
      <c r="M389" s="45"/>
      <c r="N389" s="39" t="str">
        <f>IF(AND(ISBLANK($L389)=TRUE,ISBLANK($M389)=TRUE,$G389=BD!$B$10),"captura origen-destino",IF(AND(ISBLANK($L389)=FALSE,ISBLANK($M389)=TRUE,$G389=BD!$B$10),"Captura destino",IF(AND(ISBLANK($L389)=TRUE,ISBLANK($M389)=FALSE,$G389=BD!$B$10),"captura origen","")))</f>
        <v/>
      </c>
      <c r="O389" s="51"/>
      <c r="P389" s="52"/>
      <c r="Q389" s="51"/>
      <c r="R389" s="39" t="str">
        <f t="shared" si="13"/>
        <v/>
      </c>
      <c r="S389" s="118"/>
    </row>
    <row r="390" spans="1:19" ht="36" customHeight="1" x14ac:dyDescent="0.2">
      <c r="A390" s="89" t="str">
        <f t="shared" si="12"/>
        <v xml:space="preserve"> </v>
      </c>
      <c r="B390" s="90"/>
      <c r="C390" s="91"/>
      <c r="D390" s="91"/>
      <c r="E390" s="92"/>
      <c r="F390" s="92"/>
      <c r="G390" s="93"/>
      <c r="H390" s="95"/>
      <c r="I390" s="130"/>
      <c r="J390" s="96"/>
      <c r="K390" s="94" t="str">
        <f>IF(AND(ISBLANK($J390)=TRUE,$G390=BD!$B$2),"captura beneficiario",IF(AND(ISBLANK($J390)=TRUE,$G390=BD!$B$8),"Si es más de cinco Indica solo cantidad de beneficiarios",IF(AND(ISBLANK($J390)=TRUE,$G390=BD!$B$9),"Si es más de cinco Indica solo cantidad de beneficiarios",IF(AND(ISBLANK($J390)=TRUE,$G390=BD!$B$10),"Si es más de cinco Indica solo cantidad de beneficiarios",""))))</f>
        <v/>
      </c>
      <c r="L390" s="96"/>
      <c r="M390" s="96"/>
      <c r="N390" s="94" t="str">
        <f>IF(AND(ISBLANK($L390)=TRUE,ISBLANK($M390)=TRUE,$G390=BD!$B$10),"captura origen-destino",IF(AND(ISBLANK($L390)=FALSE,ISBLANK($M390)=TRUE,$G390=BD!$B$10),"Captura destino",IF(AND(ISBLANK($L390)=TRUE,ISBLANK($M390)=FALSE,$G390=BD!$B$10),"captura origen","")))</f>
        <v/>
      </c>
      <c r="O390" s="97"/>
      <c r="P390" s="98"/>
      <c r="Q390" s="97"/>
      <c r="R390" s="94" t="str">
        <f t="shared" si="13"/>
        <v/>
      </c>
      <c r="S390" s="118"/>
    </row>
    <row r="391" spans="1:19" ht="36" customHeight="1" x14ac:dyDescent="0.2">
      <c r="A391" s="35" t="str">
        <f t="shared" si="12"/>
        <v xml:space="preserve"> </v>
      </c>
      <c r="B391" s="42"/>
      <c r="C391" s="34"/>
      <c r="D391" s="34"/>
      <c r="E391" s="36"/>
      <c r="F391" s="36"/>
      <c r="G391" s="48"/>
      <c r="H391" s="37"/>
      <c r="I391" s="131"/>
      <c r="J391" s="45"/>
      <c r="K391" s="39" t="str">
        <f>IF(AND(ISBLANK($J391)=TRUE,$G391=BD!$B$2),"captura beneficiario",IF(AND(ISBLANK($J391)=TRUE,$G391=BD!$B$8),"Si es más de cinco Indica solo cantidad de beneficiarios",IF(AND(ISBLANK($J391)=TRUE,$G391=BD!$B$9),"Si es más de cinco Indica solo cantidad de beneficiarios",IF(AND(ISBLANK($J391)=TRUE,$G391=BD!$B$10),"Si es más de cinco Indica solo cantidad de beneficiarios",""))))</f>
        <v/>
      </c>
      <c r="L391" s="45"/>
      <c r="M391" s="45"/>
      <c r="N391" s="39" t="str">
        <f>IF(AND(ISBLANK($L391)=TRUE,ISBLANK($M391)=TRUE,$G391=BD!$B$10),"captura origen-destino",IF(AND(ISBLANK($L391)=FALSE,ISBLANK($M391)=TRUE,$G391=BD!$B$10),"Captura destino",IF(AND(ISBLANK($L391)=TRUE,ISBLANK($M391)=FALSE,$G391=BD!$B$10),"captura origen","")))</f>
        <v/>
      </c>
      <c r="O391" s="51"/>
      <c r="P391" s="52"/>
      <c r="Q391" s="51"/>
      <c r="R391" s="39" t="str">
        <f t="shared" si="13"/>
        <v/>
      </c>
      <c r="S391" s="118"/>
    </row>
    <row r="392" spans="1:19" ht="36" customHeight="1" x14ac:dyDescent="0.2">
      <c r="A392" s="89" t="str">
        <f t="shared" si="12"/>
        <v xml:space="preserve"> </v>
      </c>
      <c r="B392" s="90"/>
      <c r="C392" s="91"/>
      <c r="D392" s="91"/>
      <c r="E392" s="92"/>
      <c r="F392" s="92"/>
      <c r="G392" s="93"/>
      <c r="H392" s="95"/>
      <c r="I392" s="130"/>
      <c r="J392" s="96"/>
      <c r="K392" s="94" t="str">
        <f>IF(AND(ISBLANK($J392)=TRUE,$G392=BD!$B$2),"captura beneficiario",IF(AND(ISBLANK($J392)=TRUE,$G392=BD!$B$8),"Si es más de cinco Indica solo cantidad de beneficiarios",IF(AND(ISBLANK($J392)=TRUE,$G392=BD!$B$9),"Si es más de cinco Indica solo cantidad de beneficiarios",IF(AND(ISBLANK($J392)=TRUE,$G392=BD!$B$10),"Si es más de cinco Indica solo cantidad de beneficiarios",""))))</f>
        <v/>
      </c>
      <c r="L392" s="96"/>
      <c r="M392" s="96"/>
      <c r="N392" s="94" t="str">
        <f>IF(AND(ISBLANK($L392)=TRUE,ISBLANK($M392)=TRUE,$G392=BD!$B$10),"captura origen-destino",IF(AND(ISBLANK($L392)=FALSE,ISBLANK($M392)=TRUE,$G392=BD!$B$10),"Captura destino",IF(AND(ISBLANK($L392)=TRUE,ISBLANK($M392)=FALSE,$G392=BD!$B$10),"captura origen","")))</f>
        <v/>
      </c>
      <c r="O392" s="97"/>
      <c r="P392" s="98"/>
      <c r="Q392" s="97"/>
      <c r="R392" s="94" t="str">
        <f t="shared" si="13"/>
        <v/>
      </c>
      <c r="S392" s="118"/>
    </row>
    <row r="393" spans="1:19" ht="36" customHeight="1" x14ac:dyDescent="0.2">
      <c r="A393" s="35" t="str">
        <f t="shared" si="12"/>
        <v xml:space="preserve"> </v>
      </c>
      <c r="B393" s="42"/>
      <c r="C393" s="34"/>
      <c r="D393" s="34"/>
      <c r="E393" s="36"/>
      <c r="F393" s="36"/>
      <c r="G393" s="48"/>
      <c r="H393" s="37"/>
      <c r="I393" s="131"/>
      <c r="J393" s="45"/>
      <c r="K393" s="39" t="str">
        <f>IF(AND(ISBLANK($J393)=TRUE,$G393=BD!$B$2),"captura beneficiario",IF(AND(ISBLANK($J393)=TRUE,$G393=BD!$B$8),"Si es más de cinco Indica solo cantidad de beneficiarios",IF(AND(ISBLANK($J393)=TRUE,$G393=BD!$B$9),"Si es más de cinco Indica solo cantidad de beneficiarios",IF(AND(ISBLANK($J393)=TRUE,$G393=BD!$B$10),"Si es más de cinco Indica solo cantidad de beneficiarios",""))))</f>
        <v/>
      </c>
      <c r="L393" s="45"/>
      <c r="M393" s="45"/>
      <c r="N393" s="39" t="str">
        <f>IF(AND(ISBLANK($L393)=TRUE,ISBLANK($M393)=TRUE,$G393=BD!$B$10),"captura origen-destino",IF(AND(ISBLANK($L393)=FALSE,ISBLANK($M393)=TRUE,$G393=BD!$B$10),"Captura destino",IF(AND(ISBLANK($L393)=TRUE,ISBLANK($M393)=FALSE,$G393=BD!$B$10),"captura origen","")))</f>
        <v/>
      </c>
      <c r="O393" s="51"/>
      <c r="P393" s="52"/>
      <c r="Q393" s="51"/>
      <c r="R393" s="39" t="str">
        <f t="shared" si="13"/>
        <v/>
      </c>
      <c r="S393" s="118"/>
    </row>
    <row r="394" spans="1:19" ht="36" customHeight="1" x14ac:dyDescent="0.2">
      <c r="A394" s="89" t="str">
        <f t="shared" si="12"/>
        <v xml:space="preserve"> </v>
      </c>
      <c r="B394" s="90"/>
      <c r="C394" s="91"/>
      <c r="D394" s="91"/>
      <c r="E394" s="92"/>
      <c r="F394" s="92"/>
      <c r="G394" s="93"/>
      <c r="H394" s="95"/>
      <c r="I394" s="130"/>
      <c r="J394" s="96"/>
      <c r="K394" s="94" t="str">
        <f>IF(AND(ISBLANK($J394)=TRUE,$G394=BD!$B$2),"captura beneficiario",IF(AND(ISBLANK($J394)=TRUE,$G394=BD!$B$8),"Si es más de cinco Indica solo cantidad de beneficiarios",IF(AND(ISBLANK($J394)=TRUE,$G394=BD!$B$9),"Si es más de cinco Indica solo cantidad de beneficiarios",IF(AND(ISBLANK($J394)=TRUE,$G394=BD!$B$10),"Si es más de cinco Indica solo cantidad de beneficiarios",""))))</f>
        <v/>
      </c>
      <c r="L394" s="96"/>
      <c r="M394" s="96"/>
      <c r="N394" s="94" t="str">
        <f>IF(AND(ISBLANK($L394)=TRUE,ISBLANK($M394)=TRUE,$G394=BD!$B$10),"captura origen-destino",IF(AND(ISBLANK($L394)=FALSE,ISBLANK($M394)=TRUE,$G394=BD!$B$10),"Captura destino",IF(AND(ISBLANK($L394)=TRUE,ISBLANK($M394)=FALSE,$G394=BD!$B$10),"captura origen","")))</f>
        <v/>
      </c>
      <c r="O394" s="97"/>
      <c r="P394" s="98"/>
      <c r="Q394" s="97"/>
      <c r="R394" s="94" t="str">
        <f t="shared" si="13"/>
        <v/>
      </c>
      <c r="S394" s="118"/>
    </row>
    <row r="395" spans="1:19" ht="36" customHeight="1" x14ac:dyDescent="0.2">
      <c r="A395" s="35" t="str">
        <f t="shared" si="12"/>
        <v xml:space="preserve"> </v>
      </c>
      <c r="B395" s="42"/>
      <c r="C395" s="34"/>
      <c r="D395" s="34"/>
      <c r="E395" s="36"/>
      <c r="F395" s="36"/>
      <c r="G395" s="48"/>
      <c r="H395" s="37"/>
      <c r="I395" s="131"/>
      <c r="J395" s="45"/>
      <c r="K395" s="39" t="str">
        <f>IF(AND(ISBLANK($J395)=TRUE,$G395=BD!$B$2),"captura beneficiario",IF(AND(ISBLANK($J395)=TRUE,$G395=BD!$B$8),"Si es más de cinco Indica solo cantidad de beneficiarios",IF(AND(ISBLANK($J395)=TRUE,$G395=BD!$B$9),"Si es más de cinco Indica solo cantidad de beneficiarios",IF(AND(ISBLANK($J395)=TRUE,$G395=BD!$B$10),"Si es más de cinco Indica solo cantidad de beneficiarios",""))))</f>
        <v/>
      </c>
      <c r="L395" s="45"/>
      <c r="M395" s="45"/>
      <c r="N395" s="39" t="str">
        <f>IF(AND(ISBLANK($L395)=TRUE,ISBLANK($M395)=TRUE,$G395=BD!$B$10),"captura origen-destino",IF(AND(ISBLANK($L395)=FALSE,ISBLANK($M395)=TRUE,$G395=BD!$B$10),"Captura destino",IF(AND(ISBLANK($L395)=TRUE,ISBLANK($M395)=FALSE,$G395=BD!$B$10),"captura origen","")))</f>
        <v/>
      </c>
      <c r="O395" s="51"/>
      <c r="P395" s="52"/>
      <c r="Q395" s="51"/>
      <c r="R395" s="39" t="str">
        <f t="shared" si="13"/>
        <v/>
      </c>
      <c r="S395" s="118"/>
    </row>
    <row r="396" spans="1:19" ht="36" customHeight="1" x14ac:dyDescent="0.2">
      <c r="A396" s="89" t="str">
        <f t="shared" si="12"/>
        <v xml:space="preserve"> </v>
      </c>
      <c r="B396" s="90"/>
      <c r="C396" s="91"/>
      <c r="D396" s="91"/>
      <c r="E396" s="92"/>
      <c r="F396" s="92"/>
      <c r="G396" s="93"/>
      <c r="H396" s="95"/>
      <c r="I396" s="130"/>
      <c r="J396" s="96"/>
      <c r="K396" s="94" t="str">
        <f>IF(AND(ISBLANK($J396)=TRUE,$G396=BD!$B$2),"captura beneficiario",IF(AND(ISBLANK($J396)=TRUE,$G396=BD!$B$8),"Si es más de cinco Indica solo cantidad de beneficiarios",IF(AND(ISBLANK($J396)=TRUE,$G396=BD!$B$9),"Si es más de cinco Indica solo cantidad de beneficiarios",IF(AND(ISBLANK($J396)=TRUE,$G396=BD!$B$10),"Si es más de cinco Indica solo cantidad de beneficiarios",""))))</f>
        <v/>
      </c>
      <c r="L396" s="96"/>
      <c r="M396" s="96"/>
      <c r="N396" s="94" t="str">
        <f>IF(AND(ISBLANK($L396)=TRUE,ISBLANK($M396)=TRUE,$G396=BD!$B$10),"captura origen-destino",IF(AND(ISBLANK($L396)=FALSE,ISBLANK($M396)=TRUE,$G396=BD!$B$10),"Captura destino",IF(AND(ISBLANK($L396)=TRUE,ISBLANK($M396)=FALSE,$G396=BD!$B$10),"captura origen","")))</f>
        <v/>
      </c>
      <c r="O396" s="97"/>
      <c r="P396" s="98"/>
      <c r="Q396" s="97"/>
      <c r="R396" s="94" t="str">
        <f t="shared" si="13"/>
        <v/>
      </c>
      <c r="S396" s="118"/>
    </row>
    <row r="397" spans="1:19" ht="36" customHeight="1" x14ac:dyDescent="0.2">
      <c r="A397" s="35" t="str">
        <f t="shared" si="12"/>
        <v xml:space="preserve"> </v>
      </c>
      <c r="B397" s="42"/>
      <c r="C397" s="34"/>
      <c r="D397" s="34"/>
      <c r="E397" s="36"/>
      <c r="F397" s="36"/>
      <c r="G397" s="48"/>
      <c r="H397" s="37"/>
      <c r="I397" s="131"/>
      <c r="J397" s="45"/>
      <c r="K397" s="39" t="str">
        <f>IF(AND(ISBLANK($J397)=TRUE,$G397=BD!$B$2),"captura beneficiario",IF(AND(ISBLANK($J397)=TRUE,$G397=BD!$B$8),"Si es más de cinco Indica solo cantidad de beneficiarios",IF(AND(ISBLANK($J397)=TRUE,$G397=BD!$B$9),"Si es más de cinco Indica solo cantidad de beneficiarios",IF(AND(ISBLANK($J397)=TRUE,$G397=BD!$B$10),"Si es más de cinco Indica solo cantidad de beneficiarios",""))))</f>
        <v/>
      </c>
      <c r="L397" s="45"/>
      <c r="M397" s="45"/>
      <c r="N397" s="39" t="str">
        <f>IF(AND(ISBLANK($L397)=TRUE,ISBLANK($M397)=TRUE,$G397=BD!$B$10),"captura origen-destino",IF(AND(ISBLANK($L397)=FALSE,ISBLANK($M397)=TRUE,$G397=BD!$B$10),"Captura destino",IF(AND(ISBLANK($L397)=TRUE,ISBLANK($M397)=FALSE,$G397=BD!$B$10),"captura origen","")))</f>
        <v/>
      </c>
      <c r="O397" s="51"/>
      <c r="P397" s="52"/>
      <c r="Q397" s="51"/>
      <c r="R397" s="39" t="str">
        <f t="shared" si="13"/>
        <v/>
      </c>
      <c r="S397" s="118"/>
    </row>
    <row r="398" spans="1:19" ht="36" customHeight="1" x14ac:dyDescent="0.2">
      <c r="A398" s="89" t="str">
        <f t="shared" si="12"/>
        <v xml:space="preserve"> </v>
      </c>
      <c r="B398" s="90"/>
      <c r="C398" s="91"/>
      <c r="D398" s="91"/>
      <c r="E398" s="92"/>
      <c r="F398" s="92"/>
      <c r="G398" s="93"/>
      <c r="H398" s="95"/>
      <c r="I398" s="130"/>
      <c r="J398" s="96"/>
      <c r="K398" s="94" t="str">
        <f>IF(AND(ISBLANK($J398)=TRUE,$G398=BD!$B$2),"captura beneficiario",IF(AND(ISBLANK($J398)=TRUE,$G398=BD!$B$8),"Si es más de cinco Indica solo cantidad de beneficiarios",IF(AND(ISBLANK($J398)=TRUE,$G398=BD!$B$9),"Si es más de cinco Indica solo cantidad de beneficiarios",IF(AND(ISBLANK($J398)=TRUE,$G398=BD!$B$10),"Si es más de cinco Indica solo cantidad de beneficiarios",""))))</f>
        <v/>
      </c>
      <c r="L398" s="96"/>
      <c r="M398" s="96"/>
      <c r="N398" s="94" t="str">
        <f>IF(AND(ISBLANK($L398)=TRUE,ISBLANK($M398)=TRUE,$G398=BD!$B$10),"captura origen-destino",IF(AND(ISBLANK($L398)=FALSE,ISBLANK($M398)=TRUE,$G398=BD!$B$10),"Captura destino",IF(AND(ISBLANK($L398)=TRUE,ISBLANK($M398)=FALSE,$G398=BD!$B$10),"captura origen","")))</f>
        <v/>
      </c>
      <c r="O398" s="97"/>
      <c r="P398" s="98"/>
      <c r="Q398" s="97"/>
      <c r="R398" s="94" t="str">
        <f t="shared" si="13"/>
        <v/>
      </c>
      <c r="S398" s="118"/>
    </row>
    <row r="399" spans="1:19" ht="36" customHeight="1" x14ac:dyDescent="0.2">
      <c r="A399" s="35" t="str">
        <f t="shared" si="12"/>
        <v xml:space="preserve"> </v>
      </c>
      <c r="B399" s="42"/>
      <c r="C399" s="34"/>
      <c r="D399" s="34"/>
      <c r="E399" s="36"/>
      <c r="F399" s="36"/>
      <c r="G399" s="48"/>
      <c r="H399" s="37"/>
      <c r="I399" s="131"/>
      <c r="J399" s="45"/>
      <c r="K399" s="39" t="str">
        <f>IF(AND(ISBLANK($J399)=TRUE,$G399=BD!$B$2),"captura beneficiario",IF(AND(ISBLANK($J399)=TRUE,$G399=BD!$B$8),"Si es más de cinco Indica solo cantidad de beneficiarios",IF(AND(ISBLANK($J399)=TRUE,$G399=BD!$B$9),"Si es más de cinco Indica solo cantidad de beneficiarios",IF(AND(ISBLANK($J399)=TRUE,$G399=BD!$B$10),"Si es más de cinco Indica solo cantidad de beneficiarios",""))))</f>
        <v/>
      </c>
      <c r="L399" s="45"/>
      <c r="M399" s="45"/>
      <c r="N399" s="39" t="str">
        <f>IF(AND(ISBLANK($L399)=TRUE,ISBLANK($M399)=TRUE,$G399=BD!$B$10),"captura origen-destino",IF(AND(ISBLANK($L399)=FALSE,ISBLANK($M399)=TRUE,$G399=BD!$B$10),"Captura destino",IF(AND(ISBLANK($L399)=TRUE,ISBLANK($M399)=FALSE,$G399=BD!$B$10),"captura origen","")))</f>
        <v/>
      </c>
      <c r="O399" s="51"/>
      <c r="P399" s="52"/>
      <c r="Q399" s="51"/>
      <c r="R399" s="39" t="str">
        <f t="shared" si="13"/>
        <v/>
      </c>
      <c r="S399" s="118"/>
    </row>
    <row r="400" spans="1:19" ht="36" customHeight="1" x14ac:dyDescent="0.2">
      <c r="A400" s="89" t="str">
        <f t="shared" si="12"/>
        <v xml:space="preserve"> </v>
      </c>
      <c r="B400" s="90"/>
      <c r="C400" s="91"/>
      <c r="D400" s="91"/>
      <c r="E400" s="92"/>
      <c r="F400" s="92"/>
      <c r="G400" s="93"/>
      <c r="H400" s="95"/>
      <c r="I400" s="130"/>
      <c r="J400" s="96"/>
      <c r="K400" s="94" t="str">
        <f>IF(AND(ISBLANK($J400)=TRUE,$G400=BD!$B$2),"captura beneficiario",IF(AND(ISBLANK($J400)=TRUE,$G400=BD!$B$8),"Si es más de cinco Indica solo cantidad de beneficiarios",IF(AND(ISBLANK($J400)=TRUE,$G400=BD!$B$9),"Si es más de cinco Indica solo cantidad de beneficiarios",IF(AND(ISBLANK($J400)=TRUE,$G400=BD!$B$10),"Si es más de cinco Indica solo cantidad de beneficiarios",""))))</f>
        <v/>
      </c>
      <c r="L400" s="96"/>
      <c r="M400" s="96"/>
      <c r="N400" s="94" t="str">
        <f>IF(AND(ISBLANK($L400)=TRUE,ISBLANK($M400)=TRUE,$G400=BD!$B$10),"captura origen-destino",IF(AND(ISBLANK($L400)=FALSE,ISBLANK($M400)=TRUE,$G400=BD!$B$10),"Captura destino",IF(AND(ISBLANK($L400)=TRUE,ISBLANK($M400)=FALSE,$G400=BD!$B$10),"captura origen","")))</f>
        <v/>
      </c>
      <c r="O400" s="97"/>
      <c r="P400" s="98"/>
      <c r="Q400" s="97"/>
      <c r="R400" s="94" t="str">
        <f t="shared" si="13"/>
        <v/>
      </c>
      <c r="S400" s="118"/>
    </row>
    <row r="401" spans="1:19" ht="36" customHeight="1" x14ac:dyDescent="0.2">
      <c r="A401" s="35" t="str">
        <f t="shared" si="12"/>
        <v xml:space="preserve"> </v>
      </c>
      <c r="B401" s="42"/>
      <c r="C401" s="34"/>
      <c r="D401" s="34"/>
      <c r="E401" s="36"/>
      <c r="F401" s="36"/>
      <c r="G401" s="48"/>
      <c r="H401" s="37"/>
      <c r="I401" s="131"/>
      <c r="J401" s="45"/>
      <c r="K401" s="39" t="str">
        <f>IF(AND(ISBLANK($J401)=TRUE,$G401=BD!$B$2),"captura beneficiario",IF(AND(ISBLANK($J401)=TRUE,$G401=BD!$B$8),"Si es más de cinco Indica solo cantidad de beneficiarios",IF(AND(ISBLANK($J401)=TRUE,$G401=BD!$B$9),"Si es más de cinco Indica solo cantidad de beneficiarios",IF(AND(ISBLANK($J401)=TRUE,$G401=BD!$B$10),"Si es más de cinco Indica solo cantidad de beneficiarios",""))))</f>
        <v/>
      </c>
      <c r="L401" s="45"/>
      <c r="M401" s="45"/>
      <c r="N401" s="39" t="str">
        <f>IF(AND(ISBLANK($L401)=TRUE,ISBLANK($M401)=TRUE,$G401=BD!$B$10),"captura origen-destino",IF(AND(ISBLANK($L401)=FALSE,ISBLANK($M401)=TRUE,$G401=BD!$B$10),"Captura destino",IF(AND(ISBLANK($L401)=TRUE,ISBLANK($M401)=FALSE,$G401=BD!$B$10),"captura origen","")))</f>
        <v/>
      </c>
      <c r="O401" s="51"/>
      <c r="P401" s="52"/>
      <c r="Q401" s="51"/>
      <c r="R401" s="39" t="str">
        <f t="shared" si="13"/>
        <v/>
      </c>
      <c r="S401" s="118"/>
    </row>
    <row r="402" spans="1:19" ht="36" customHeight="1" x14ac:dyDescent="0.2">
      <c r="A402" s="89" t="str">
        <f t="shared" si="12"/>
        <v xml:space="preserve"> </v>
      </c>
      <c r="B402" s="90"/>
      <c r="C402" s="91"/>
      <c r="D402" s="91"/>
      <c r="E402" s="92"/>
      <c r="F402" s="92"/>
      <c r="G402" s="93"/>
      <c r="H402" s="95"/>
      <c r="I402" s="130"/>
      <c r="J402" s="96"/>
      <c r="K402" s="94" t="str">
        <f>IF(AND(ISBLANK($J402)=TRUE,$G402=BD!$B$2),"captura beneficiario",IF(AND(ISBLANK($J402)=TRUE,$G402=BD!$B$8),"Si es más de cinco Indica solo cantidad de beneficiarios",IF(AND(ISBLANK($J402)=TRUE,$G402=BD!$B$9),"Si es más de cinco Indica solo cantidad de beneficiarios",IF(AND(ISBLANK($J402)=TRUE,$G402=BD!$B$10),"Si es más de cinco Indica solo cantidad de beneficiarios",""))))</f>
        <v/>
      </c>
      <c r="L402" s="96"/>
      <c r="M402" s="96"/>
      <c r="N402" s="94" t="str">
        <f>IF(AND(ISBLANK($L402)=TRUE,ISBLANK($M402)=TRUE,$G402=BD!$B$10),"captura origen-destino",IF(AND(ISBLANK($L402)=FALSE,ISBLANK($M402)=TRUE,$G402=BD!$B$10),"Captura destino",IF(AND(ISBLANK($L402)=TRUE,ISBLANK($M402)=FALSE,$G402=BD!$B$10),"captura origen","")))</f>
        <v/>
      </c>
      <c r="O402" s="97"/>
      <c r="P402" s="98"/>
      <c r="Q402" s="97"/>
      <c r="R402" s="94" t="str">
        <f t="shared" si="13"/>
        <v/>
      </c>
      <c r="S402" s="118"/>
    </row>
    <row r="403" spans="1:19" ht="36" customHeight="1" x14ac:dyDescent="0.2">
      <c r="A403" s="35" t="str">
        <f t="shared" si="12"/>
        <v xml:space="preserve"> </v>
      </c>
      <c r="B403" s="42"/>
      <c r="C403" s="34"/>
      <c r="D403" s="34"/>
      <c r="E403" s="36"/>
      <c r="F403" s="36"/>
      <c r="G403" s="48"/>
      <c r="H403" s="37"/>
      <c r="I403" s="131"/>
      <c r="J403" s="45"/>
      <c r="K403" s="39" t="str">
        <f>IF(AND(ISBLANK($J403)=TRUE,$G403=BD!$B$2),"captura beneficiario",IF(AND(ISBLANK($J403)=TRUE,$G403=BD!$B$8),"Si es más de cinco Indica solo cantidad de beneficiarios",IF(AND(ISBLANK($J403)=TRUE,$G403=BD!$B$9),"Si es más de cinco Indica solo cantidad de beneficiarios",IF(AND(ISBLANK($J403)=TRUE,$G403=BD!$B$10),"Si es más de cinco Indica solo cantidad de beneficiarios",""))))</f>
        <v/>
      </c>
      <c r="L403" s="45"/>
      <c r="M403" s="45"/>
      <c r="N403" s="39" t="str">
        <f>IF(AND(ISBLANK($L403)=TRUE,ISBLANK($M403)=TRUE,$G403=BD!$B$10),"captura origen-destino",IF(AND(ISBLANK($L403)=FALSE,ISBLANK($M403)=TRUE,$G403=BD!$B$10),"Captura destino",IF(AND(ISBLANK($L403)=TRUE,ISBLANK($M403)=FALSE,$G403=BD!$B$10),"captura origen","")))</f>
        <v/>
      </c>
      <c r="O403" s="51"/>
      <c r="P403" s="52"/>
      <c r="Q403" s="51"/>
      <c r="R403" s="39" t="str">
        <f t="shared" si="13"/>
        <v/>
      </c>
      <c r="S403" s="118"/>
    </row>
    <row r="404" spans="1:19" ht="36" customHeight="1" x14ac:dyDescent="0.2">
      <c r="A404" s="89" t="str">
        <f t="shared" si="12"/>
        <v xml:space="preserve"> </v>
      </c>
      <c r="B404" s="90"/>
      <c r="C404" s="91"/>
      <c r="D404" s="91"/>
      <c r="E404" s="92"/>
      <c r="F404" s="92"/>
      <c r="G404" s="93"/>
      <c r="H404" s="95"/>
      <c r="I404" s="130"/>
      <c r="J404" s="96"/>
      <c r="K404" s="94" t="str">
        <f>IF(AND(ISBLANK($J404)=TRUE,$G404=BD!$B$2),"captura beneficiario",IF(AND(ISBLANK($J404)=TRUE,$G404=BD!$B$8),"Si es más de cinco Indica solo cantidad de beneficiarios",IF(AND(ISBLANK($J404)=TRUE,$G404=BD!$B$9),"Si es más de cinco Indica solo cantidad de beneficiarios",IF(AND(ISBLANK($J404)=TRUE,$G404=BD!$B$10),"Si es más de cinco Indica solo cantidad de beneficiarios",""))))</f>
        <v/>
      </c>
      <c r="L404" s="96"/>
      <c r="M404" s="96"/>
      <c r="N404" s="94" t="str">
        <f>IF(AND(ISBLANK($L404)=TRUE,ISBLANK($M404)=TRUE,$G404=BD!$B$10),"captura origen-destino",IF(AND(ISBLANK($L404)=FALSE,ISBLANK($M404)=TRUE,$G404=BD!$B$10),"Captura destino",IF(AND(ISBLANK($L404)=TRUE,ISBLANK($M404)=FALSE,$G404=BD!$B$10),"captura origen","")))</f>
        <v/>
      </c>
      <c r="O404" s="97"/>
      <c r="P404" s="98"/>
      <c r="Q404" s="97"/>
      <c r="R404" s="94" t="str">
        <f t="shared" si="13"/>
        <v/>
      </c>
      <c r="S404" s="118"/>
    </row>
    <row r="405" spans="1:19" ht="36" customHeight="1" x14ac:dyDescent="0.2">
      <c r="A405" s="35" t="str">
        <f t="shared" si="12"/>
        <v xml:space="preserve"> </v>
      </c>
      <c r="B405" s="42"/>
      <c r="C405" s="34"/>
      <c r="D405" s="34"/>
      <c r="E405" s="36"/>
      <c r="F405" s="36"/>
      <c r="G405" s="48"/>
      <c r="H405" s="37"/>
      <c r="I405" s="131"/>
      <c r="J405" s="45"/>
      <c r="K405" s="39" t="str">
        <f>IF(AND(ISBLANK($J405)=TRUE,$G405=BD!$B$2),"captura beneficiario",IF(AND(ISBLANK($J405)=TRUE,$G405=BD!$B$8),"Si es más de cinco Indica solo cantidad de beneficiarios",IF(AND(ISBLANK($J405)=TRUE,$G405=BD!$B$9),"Si es más de cinco Indica solo cantidad de beneficiarios",IF(AND(ISBLANK($J405)=TRUE,$G405=BD!$B$10),"Si es más de cinco Indica solo cantidad de beneficiarios",""))))</f>
        <v/>
      </c>
      <c r="L405" s="45"/>
      <c r="M405" s="45"/>
      <c r="N405" s="39" t="str">
        <f>IF(AND(ISBLANK($L405)=TRUE,ISBLANK($M405)=TRUE,$G405=BD!$B$10),"captura origen-destino",IF(AND(ISBLANK($L405)=FALSE,ISBLANK($M405)=TRUE,$G405=BD!$B$10),"Captura destino",IF(AND(ISBLANK($L405)=TRUE,ISBLANK($M405)=FALSE,$G405=BD!$B$10),"captura origen","")))</f>
        <v/>
      </c>
      <c r="O405" s="51"/>
      <c r="P405" s="52"/>
      <c r="Q405" s="51"/>
      <c r="R405" s="39" t="str">
        <f t="shared" si="13"/>
        <v/>
      </c>
      <c r="S405" s="118"/>
    </row>
    <row r="406" spans="1:19" ht="36" customHeight="1" x14ac:dyDescent="0.2">
      <c r="A406" s="89" t="str">
        <f t="shared" si="12"/>
        <v xml:space="preserve"> </v>
      </c>
      <c r="B406" s="90"/>
      <c r="C406" s="91"/>
      <c r="D406" s="91"/>
      <c r="E406" s="92"/>
      <c r="F406" s="92"/>
      <c r="G406" s="93"/>
      <c r="H406" s="95"/>
      <c r="I406" s="130"/>
      <c r="J406" s="96"/>
      <c r="K406" s="94" t="str">
        <f>IF(AND(ISBLANK($J406)=TRUE,$G406=BD!$B$2),"captura beneficiario",IF(AND(ISBLANK($J406)=TRUE,$G406=BD!$B$8),"Si es más de cinco Indica solo cantidad de beneficiarios",IF(AND(ISBLANK($J406)=TRUE,$G406=BD!$B$9),"Si es más de cinco Indica solo cantidad de beneficiarios",IF(AND(ISBLANK($J406)=TRUE,$G406=BD!$B$10),"Si es más de cinco Indica solo cantidad de beneficiarios",""))))</f>
        <v/>
      </c>
      <c r="L406" s="96"/>
      <c r="M406" s="96"/>
      <c r="N406" s="94" t="str">
        <f>IF(AND(ISBLANK($L406)=TRUE,ISBLANK($M406)=TRUE,$G406=BD!$B$10),"captura origen-destino",IF(AND(ISBLANK($L406)=FALSE,ISBLANK($M406)=TRUE,$G406=BD!$B$10),"Captura destino",IF(AND(ISBLANK($L406)=TRUE,ISBLANK($M406)=FALSE,$G406=BD!$B$10),"captura origen","")))</f>
        <v/>
      </c>
      <c r="O406" s="97"/>
      <c r="P406" s="98"/>
      <c r="Q406" s="97"/>
      <c r="R406" s="94" t="str">
        <f t="shared" si="13"/>
        <v/>
      </c>
      <c r="S406" s="118"/>
    </row>
    <row r="407" spans="1:19" ht="36" customHeight="1" x14ac:dyDescent="0.2">
      <c r="A407" s="35" t="str">
        <f t="shared" si="12"/>
        <v xml:space="preserve"> </v>
      </c>
      <c r="B407" s="42"/>
      <c r="C407" s="34"/>
      <c r="D407" s="34"/>
      <c r="E407" s="36"/>
      <c r="F407" s="36"/>
      <c r="G407" s="48"/>
      <c r="H407" s="37"/>
      <c r="I407" s="131"/>
      <c r="J407" s="45"/>
      <c r="K407" s="39" t="str">
        <f>IF(AND(ISBLANK($J407)=TRUE,$G407=BD!$B$2),"captura beneficiario",IF(AND(ISBLANK($J407)=TRUE,$G407=BD!$B$8),"Si es más de cinco Indica solo cantidad de beneficiarios",IF(AND(ISBLANK($J407)=TRUE,$G407=BD!$B$9),"Si es más de cinco Indica solo cantidad de beneficiarios",IF(AND(ISBLANK($J407)=TRUE,$G407=BD!$B$10),"Si es más de cinco Indica solo cantidad de beneficiarios",""))))</f>
        <v/>
      </c>
      <c r="L407" s="45"/>
      <c r="M407" s="45"/>
      <c r="N407" s="39" t="str">
        <f>IF(AND(ISBLANK($L407)=TRUE,ISBLANK($M407)=TRUE,$G407=BD!$B$10),"captura origen-destino",IF(AND(ISBLANK($L407)=FALSE,ISBLANK($M407)=TRUE,$G407=BD!$B$10),"Captura destino",IF(AND(ISBLANK($L407)=TRUE,ISBLANK($M407)=FALSE,$G407=BD!$B$10),"captura origen","")))</f>
        <v/>
      </c>
      <c r="O407" s="51"/>
      <c r="P407" s="52"/>
      <c r="Q407" s="51"/>
      <c r="R407" s="39" t="str">
        <f t="shared" si="13"/>
        <v/>
      </c>
      <c r="S407" s="118"/>
    </row>
    <row r="408" spans="1:19" ht="36" customHeight="1" x14ac:dyDescent="0.2">
      <c r="A408" s="89" t="str">
        <f t="shared" si="12"/>
        <v xml:space="preserve"> </v>
      </c>
      <c r="B408" s="90"/>
      <c r="C408" s="91"/>
      <c r="D408" s="91"/>
      <c r="E408" s="92"/>
      <c r="F408" s="92"/>
      <c r="G408" s="93"/>
      <c r="H408" s="95"/>
      <c r="I408" s="130"/>
      <c r="J408" s="96"/>
      <c r="K408" s="94" t="str">
        <f>IF(AND(ISBLANK($J408)=TRUE,$G408=BD!$B$2),"captura beneficiario",IF(AND(ISBLANK($J408)=TRUE,$G408=BD!$B$8),"Si es más de cinco Indica solo cantidad de beneficiarios",IF(AND(ISBLANK($J408)=TRUE,$G408=BD!$B$9),"Si es más de cinco Indica solo cantidad de beneficiarios",IF(AND(ISBLANK($J408)=TRUE,$G408=BD!$B$10),"Si es más de cinco Indica solo cantidad de beneficiarios",""))))</f>
        <v/>
      </c>
      <c r="L408" s="96"/>
      <c r="M408" s="96"/>
      <c r="N408" s="94" t="str">
        <f>IF(AND(ISBLANK($L408)=TRUE,ISBLANK($M408)=TRUE,$G408=BD!$B$10),"captura origen-destino",IF(AND(ISBLANK($L408)=FALSE,ISBLANK($M408)=TRUE,$G408=BD!$B$10),"Captura destino",IF(AND(ISBLANK($L408)=TRUE,ISBLANK($M408)=FALSE,$G408=BD!$B$10),"captura origen","")))</f>
        <v/>
      </c>
      <c r="O408" s="97"/>
      <c r="P408" s="98"/>
      <c r="Q408" s="97"/>
      <c r="R408" s="94" t="str">
        <f t="shared" si="13"/>
        <v/>
      </c>
      <c r="S408" s="118"/>
    </row>
    <row r="409" spans="1:19" ht="36" customHeight="1" x14ac:dyDescent="0.2">
      <c r="A409" s="35" t="str">
        <f t="shared" si="12"/>
        <v xml:space="preserve"> </v>
      </c>
      <c r="B409" s="42"/>
      <c r="C409" s="34"/>
      <c r="D409" s="34"/>
      <c r="E409" s="36"/>
      <c r="F409" s="36"/>
      <c r="G409" s="48"/>
      <c r="H409" s="37"/>
      <c r="I409" s="131"/>
      <c r="J409" s="45"/>
      <c r="K409" s="39" t="str">
        <f>IF(AND(ISBLANK($J409)=TRUE,$G409=BD!$B$2),"captura beneficiario",IF(AND(ISBLANK($J409)=TRUE,$G409=BD!$B$8),"Si es más de cinco Indica solo cantidad de beneficiarios",IF(AND(ISBLANK($J409)=TRUE,$G409=BD!$B$9),"Si es más de cinco Indica solo cantidad de beneficiarios",IF(AND(ISBLANK($J409)=TRUE,$G409=BD!$B$10),"Si es más de cinco Indica solo cantidad de beneficiarios",""))))</f>
        <v/>
      </c>
      <c r="L409" s="45"/>
      <c r="M409" s="45"/>
      <c r="N409" s="39" t="str">
        <f>IF(AND(ISBLANK($L409)=TRUE,ISBLANK($M409)=TRUE,$G409=BD!$B$10),"captura origen-destino",IF(AND(ISBLANK($L409)=FALSE,ISBLANK($M409)=TRUE,$G409=BD!$B$10),"Captura destino",IF(AND(ISBLANK($L409)=TRUE,ISBLANK($M409)=FALSE,$G409=BD!$B$10),"captura origen","")))</f>
        <v/>
      </c>
      <c r="O409" s="51"/>
      <c r="P409" s="52"/>
      <c r="Q409" s="51"/>
      <c r="R409" s="39" t="str">
        <f t="shared" si="13"/>
        <v/>
      </c>
      <c r="S409" s="118"/>
    </row>
    <row r="410" spans="1:19" ht="36" customHeight="1" x14ac:dyDescent="0.2">
      <c r="A410" s="89" t="str">
        <f t="shared" si="12"/>
        <v xml:space="preserve"> </v>
      </c>
      <c r="B410" s="90"/>
      <c r="C410" s="91"/>
      <c r="D410" s="91"/>
      <c r="E410" s="92"/>
      <c r="F410" s="92"/>
      <c r="G410" s="93"/>
      <c r="H410" s="95"/>
      <c r="I410" s="130"/>
      <c r="J410" s="96"/>
      <c r="K410" s="94" t="str">
        <f>IF(AND(ISBLANK($J410)=TRUE,$G410=BD!$B$2),"captura beneficiario",IF(AND(ISBLANK($J410)=TRUE,$G410=BD!$B$8),"Si es más de cinco Indica solo cantidad de beneficiarios",IF(AND(ISBLANK($J410)=TRUE,$G410=BD!$B$9),"Si es más de cinco Indica solo cantidad de beneficiarios",IF(AND(ISBLANK($J410)=TRUE,$G410=BD!$B$10),"Si es más de cinco Indica solo cantidad de beneficiarios",""))))</f>
        <v/>
      </c>
      <c r="L410" s="96"/>
      <c r="M410" s="96"/>
      <c r="N410" s="94" t="str">
        <f>IF(AND(ISBLANK($L410)=TRUE,ISBLANK($M410)=TRUE,$G410=BD!$B$10),"captura origen-destino",IF(AND(ISBLANK($L410)=FALSE,ISBLANK($M410)=TRUE,$G410=BD!$B$10),"Captura destino",IF(AND(ISBLANK($L410)=TRUE,ISBLANK($M410)=FALSE,$G410=BD!$B$10),"captura origen","")))</f>
        <v/>
      </c>
      <c r="O410" s="97"/>
      <c r="P410" s="98"/>
      <c r="Q410" s="97"/>
      <c r="R410" s="94" t="str">
        <f t="shared" si="13"/>
        <v/>
      </c>
      <c r="S410" s="118"/>
    </row>
    <row r="411" spans="1:19" ht="36" customHeight="1" x14ac:dyDescent="0.2">
      <c r="A411" s="35" t="str">
        <f t="shared" si="12"/>
        <v xml:space="preserve"> </v>
      </c>
      <c r="B411" s="42"/>
      <c r="C411" s="34"/>
      <c r="D411" s="34"/>
      <c r="E411" s="36"/>
      <c r="F411" s="36"/>
      <c r="G411" s="48"/>
      <c r="H411" s="37"/>
      <c r="I411" s="131"/>
      <c r="J411" s="45"/>
      <c r="K411" s="39" t="str">
        <f>IF(AND(ISBLANK($J411)=TRUE,$G411=BD!$B$2),"captura beneficiario",IF(AND(ISBLANK($J411)=TRUE,$G411=BD!$B$8),"Si es más de cinco Indica solo cantidad de beneficiarios",IF(AND(ISBLANK($J411)=TRUE,$G411=BD!$B$9),"Si es más de cinco Indica solo cantidad de beneficiarios",IF(AND(ISBLANK($J411)=TRUE,$G411=BD!$B$10),"Si es más de cinco Indica solo cantidad de beneficiarios",""))))</f>
        <v/>
      </c>
      <c r="L411" s="45"/>
      <c r="M411" s="45"/>
      <c r="N411" s="39" t="str">
        <f>IF(AND(ISBLANK($L411)=TRUE,ISBLANK($M411)=TRUE,$G411=BD!$B$10),"captura origen-destino",IF(AND(ISBLANK($L411)=FALSE,ISBLANK($M411)=TRUE,$G411=BD!$B$10),"Captura destino",IF(AND(ISBLANK($L411)=TRUE,ISBLANK($M411)=FALSE,$G411=BD!$B$10),"captura origen","")))</f>
        <v/>
      </c>
      <c r="O411" s="51"/>
      <c r="P411" s="52"/>
      <c r="Q411" s="51"/>
      <c r="R411" s="39" t="str">
        <f t="shared" si="13"/>
        <v/>
      </c>
      <c r="S411" s="118"/>
    </row>
    <row r="412" spans="1:19" ht="36" customHeight="1" x14ac:dyDescent="0.2">
      <c r="A412" s="89" t="str">
        <f t="shared" si="12"/>
        <v xml:space="preserve"> </v>
      </c>
      <c r="B412" s="90"/>
      <c r="C412" s="91"/>
      <c r="D412" s="91"/>
      <c r="E412" s="92"/>
      <c r="F412" s="92"/>
      <c r="G412" s="93"/>
      <c r="H412" s="95"/>
      <c r="I412" s="130"/>
      <c r="J412" s="96"/>
      <c r="K412" s="94" t="str">
        <f>IF(AND(ISBLANK($J412)=TRUE,$G412=BD!$B$2),"captura beneficiario",IF(AND(ISBLANK($J412)=TRUE,$G412=BD!$B$8),"Si es más de cinco Indica solo cantidad de beneficiarios",IF(AND(ISBLANK($J412)=TRUE,$G412=BD!$B$9),"Si es más de cinco Indica solo cantidad de beneficiarios",IF(AND(ISBLANK($J412)=TRUE,$G412=BD!$B$10),"Si es más de cinco Indica solo cantidad de beneficiarios",""))))</f>
        <v/>
      </c>
      <c r="L412" s="96"/>
      <c r="M412" s="96"/>
      <c r="N412" s="94" t="str">
        <f>IF(AND(ISBLANK($L412)=TRUE,ISBLANK($M412)=TRUE,$G412=BD!$B$10),"captura origen-destino",IF(AND(ISBLANK($L412)=FALSE,ISBLANK($M412)=TRUE,$G412=BD!$B$10),"Captura destino",IF(AND(ISBLANK($L412)=TRUE,ISBLANK($M412)=FALSE,$G412=BD!$B$10),"captura origen","")))</f>
        <v/>
      </c>
      <c r="O412" s="97"/>
      <c r="P412" s="98"/>
      <c r="Q412" s="97"/>
      <c r="R412" s="94" t="str">
        <f t="shared" si="13"/>
        <v/>
      </c>
      <c r="S412" s="118"/>
    </row>
    <row r="413" spans="1:19" ht="36" customHeight="1" x14ac:dyDescent="0.2">
      <c r="A413" s="35" t="str">
        <f t="shared" si="12"/>
        <v xml:space="preserve"> </v>
      </c>
      <c r="B413" s="42"/>
      <c r="C413" s="34"/>
      <c r="D413" s="34"/>
      <c r="E413" s="36"/>
      <c r="F413" s="36"/>
      <c r="G413" s="48"/>
      <c r="H413" s="37"/>
      <c r="I413" s="131"/>
      <c r="J413" s="45"/>
      <c r="K413" s="39" t="str">
        <f>IF(AND(ISBLANK($J413)=TRUE,$G413=BD!$B$2),"captura beneficiario",IF(AND(ISBLANK($J413)=TRUE,$G413=BD!$B$8),"Si es más de cinco Indica solo cantidad de beneficiarios",IF(AND(ISBLANK($J413)=TRUE,$G413=BD!$B$9),"Si es más de cinco Indica solo cantidad de beneficiarios",IF(AND(ISBLANK($J413)=TRUE,$G413=BD!$B$10),"Si es más de cinco Indica solo cantidad de beneficiarios",""))))</f>
        <v/>
      </c>
      <c r="L413" s="45"/>
      <c r="M413" s="45"/>
      <c r="N413" s="39" t="str">
        <f>IF(AND(ISBLANK($L413)=TRUE,ISBLANK($M413)=TRUE,$G413=BD!$B$10),"captura origen-destino",IF(AND(ISBLANK($L413)=FALSE,ISBLANK($M413)=TRUE,$G413=BD!$B$10),"Captura destino",IF(AND(ISBLANK($L413)=TRUE,ISBLANK($M413)=FALSE,$G413=BD!$B$10),"captura origen","")))</f>
        <v/>
      </c>
      <c r="O413" s="51"/>
      <c r="P413" s="52"/>
      <c r="Q413" s="51"/>
      <c r="R413" s="39" t="str">
        <f t="shared" si="13"/>
        <v/>
      </c>
      <c r="S413" s="118"/>
    </row>
    <row r="414" spans="1:19" ht="36" customHeight="1" x14ac:dyDescent="0.2">
      <c r="A414" s="89" t="str">
        <f t="shared" si="12"/>
        <v xml:space="preserve"> </v>
      </c>
      <c r="B414" s="90"/>
      <c r="C414" s="91"/>
      <c r="D414" s="91"/>
      <c r="E414" s="92"/>
      <c r="F414" s="92"/>
      <c r="G414" s="93"/>
      <c r="H414" s="95"/>
      <c r="I414" s="130"/>
      <c r="J414" s="96"/>
      <c r="K414" s="94" t="str">
        <f>IF(AND(ISBLANK($J414)=TRUE,$G414=BD!$B$2),"captura beneficiario",IF(AND(ISBLANK($J414)=TRUE,$G414=BD!$B$8),"Si es más de cinco Indica solo cantidad de beneficiarios",IF(AND(ISBLANK($J414)=TRUE,$G414=BD!$B$9),"Si es más de cinco Indica solo cantidad de beneficiarios",IF(AND(ISBLANK($J414)=TRUE,$G414=BD!$B$10),"Si es más de cinco Indica solo cantidad de beneficiarios",""))))</f>
        <v/>
      </c>
      <c r="L414" s="96"/>
      <c r="M414" s="96"/>
      <c r="N414" s="94" t="str">
        <f>IF(AND(ISBLANK($L414)=TRUE,ISBLANK($M414)=TRUE,$G414=BD!$B$10),"captura origen-destino",IF(AND(ISBLANK($L414)=FALSE,ISBLANK($M414)=TRUE,$G414=BD!$B$10),"Captura destino",IF(AND(ISBLANK($L414)=TRUE,ISBLANK($M414)=FALSE,$G414=BD!$B$10),"captura origen","")))</f>
        <v/>
      </c>
      <c r="O414" s="97"/>
      <c r="P414" s="98"/>
      <c r="Q414" s="97"/>
      <c r="R414" s="94" t="str">
        <f t="shared" si="13"/>
        <v/>
      </c>
      <c r="S414" s="118"/>
    </row>
    <row r="415" spans="1:19" ht="36" customHeight="1" x14ac:dyDescent="0.2">
      <c r="A415" s="35" t="str">
        <f t="shared" si="12"/>
        <v xml:space="preserve"> </v>
      </c>
      <c r="B415" s="42"/>
      <c r="C415" s="34"/>
      <c r="D415" s="34"/>
      <c r="E415" s="36"/>
      <c r="F415" s="36"/>
      <c r="G415" s="48"/>
      <c r="H415" s="37"/>
      <c r="I415" s="131"/>
      <c r="J415" s="45"/>
      <c r="K415" s="39" t="str">
        <f>IF(AND(ISBLANK($J415)=TRUE,$G415=BD!$B$2),"captura beneficiario",IF(AND(ISBLANK($J415)=TRUE,$G415=BD!$B$8),"Si es más de cinco Indica solo cantidad de beneficiarios",IF(AND(ISBLANK($J415)=TRUE,$G415=BD!$B$9),"Si es más de cinco Indica solo cantidad de beneficiarios",IF(AND(ISBLANK($J415)=TRUE,$G415=BD!$B$10),"Si es más de cinco Indica solo cantidad de beneficiarios",""))))</f>
        <v/>
      </c>
      <c r="L415" s="45"/>
      <c r="M415" s="45"/>
      <c r="N415" s="39" t="str">
        <f>IF(AND(ISBLANK($L415)=TRUE,ISBLANK($M415)=TRUE,$G415=BD!$B$10),"captura origen-destino",IF(AND(ISBLANK($L415)=FALSE,ISBLANK($M415)=TRUE,$G415=BD!$B$10),"Captura destino",IF(AND(ISBLANK($L415)=TRUE,ISBLANK($M415)=FALSE,$G415=BD!$B$10),"captura origen","")))</f>
        <v/>
      </c>
      <c r="O415" s="51"/>
      <c r="P415" s="52"/>
      <c r="Q415" s="51"/>
      <c r="R415" s="39" t="str">
        <f t="shared" si="13"/>
        <v/>
      </c>
      <c r="S415" s="118"/>
    </row>
    <row r="416" spans="1:19" ht="36" customHeight="1" x14ac:dyDescent="0.2">
      <c r="A416" s="89" t="str">
        <f t="shared" si="12"/>
        <v xml:space="preserve"> </v>
      </c>
      <c r="B416" s="90"/>
      <c r="C416" s="91"/>
      <c r="D416" s="91"/>
      <c r="E416" s="92"/>
      <c r="F416" s="92"/>
      <c r="G416" s="93"/>
      <c r="H416" s="95"/>
      <c r="I416" s="130"/>
      <c r="J416" s="96"/>
      <c r="K416" s="94" t="str">
        <f>IF(AND(ISBLANK($J416)=TRUE,$G416=BD!$B$2),"captura beneficiario",IF(AND(ISBLANK($J416)=TRUE,$G416=BD!$B$8),"Si es más de cinco Indica solo cantidad de beneficiarios",IF(AND(ISBLANK($J416)=TRUE,$G416=BD!$B$9),"Si es más de cinco Indica solo cantidad de beneficiarios",IF(AND(ISBLANK($J416)=TRUE,$G416=BD!$B$10),"Si es más de cinco Indica solo cantidad de beneficiarios",""))))</f>
        <v/>
      </c>
      <c r="L416" s="96"/>
      <c r="M416" s="96"/>
      <c r="N416" s="94" t="str">
        <f>IF(AND(ISBLANK($L416)=TRUE,ISBLANK($M416)=TRUE,$G416=BD!$B$10),"captura origen-destino",IF(AND(ISBLANK($L416)=FALSE,ISBLANK($M416)=TRUE,$G416=BD!$B$10),"Captura destino",IF(AND(ISBLANK($L416)=TRUE,ISBLANK($M416)=FALSE,$G416=BD!$B$10),"captura origen","")))</f>
        <v/>
      </c>
      <c r="O416" s="97"/>
      <c r="P416" s="98"/>
      <c r="Q416" s="97"/>
      <c r="R416" s="94" t="str">
        <f t="shared" si="13"/>
        <v/>
      </c>
      <c r="S416" s="118"/>
    </row>
    <row r="417" spans="1:19" ht="36" customHeight="1" x14ac:dyDescent="0.2">
      <c r="A417" s="35" t="str">
        <f t="shared" si="12"/>
        <v xml:space="preserve"> </v>
      </c>
      <c r="B417" s="42"/>
      <c r="C417" s="34"/>
      <c r="D417" s="34"/>
      <c r="E417" s="36"/>
      <c r="F417" s="36"/>
      <c r="G417" s="48"/>
      <c r="H417" s="37"/>
      <c r="I417" s="131"/>
      <c r="J417" s="45"/>
      <c r="K417" s="39" t="str">
        <f>IF(AND(ISBLANK($J417)=TRUE,$G417=BD!$B$2),"captura beneficiario",IF(AND(ISBLANK($J417)=TRUE,$G417=BD!$B$8),"Si es más de cinco Indica solo cantidad de beneficiarios",IF(AND(ISBLANK($J417)=TRUE,$G417=BD!$B$9),"Si es más de cinco Indica solo cantidad de beneficiarios",IF(AND(ISBLANK($J417)=TRUE,$G417=BD!$B$10),"Si es más de cinco Indica solo cantidad de beneficiarios",""))))</f>
        <v/>
      </c>
      <c r="L417" s="45"/>
      <c r="M417" s="45"/>
      <c r="N417" s="39" t="str">
        <f>IF(AND(ISBLANK($L417)=TRUE,ISBLANK($M417)=TRUE,$G417=BD!$B$10),"captura origen-destino",IF(AND(ISBLANK($L417)=FALSE,ISBLANK($M417)=TRUE,$G417=BD!$B$10),"Captura destino",IF(AND(ISBLANK($L417)=TRUE,ISBLANK($M417)=FALSE,$G417=BD!$B$10),"captura origen","")))</f>
        <v/>
      </c>
      <c r="O417" s="51"/>
      <c r="P417" s="52"/>
      <c r="Q417" s="51"/>
      <c r="R417" s="39" t="str">
        <f t="shared" si="13"/>
        <v/>
      </c>
      <c r="S417" s="118"/>
    </row>
    <row r="418" spans="1:19" ht="36" customHeight="1" x14ac:dyDescent="0.2">
      <c r="A418" s="89" t="str">
        <f t="shared" si="12"/>
        <v xml:space="preserve"> </v>
      </c>
      <c r="B418" s="90"/>
      <c r="C418" s="91"/>
      <c r="D418" s="91"/>
      <c r="E418" s="92"/>
      <c r="F418" s="92"/>
      <c r="G418" s="93"/>
      <c r="H418" s="95"/>
      <c r="I418" s="130"/>
      <c r="J418" s="96"/>
      <c r="K418" s="94" t="str">
        <f>IF(AND(ISBLANK($J418)=TRUE,$G418=BD!$B$2),"captura beneficiario",IF(AND(ISBLANK($J418)=TRUE,$G418=BD!$B$8),"Si es más de cinco Indica solo cantidad de beneficiarios",IF(AND(ISBLANK($J418)=TRUE,$G418=BD!$B$9),"Si es más de cinco Indica solo cantidad de beneficiarios",IF(AND(ISBLANK($J418)=TRUE,$G418=BD!$B$10),"Si es más de cinco Indica solo cantidad de beneficiarios",""))))</f>
        <v/>
      </c>
      <c r="L418" s="96"/>
      <c r="M418" s="96"/>
      <c r="N418" s="94" t="str">
        <f>IF(AND(ISBLANK($L418)=TRUE,ISBLANK($M418)=TRUE,$G418=BD!$B$10),"captura origen-destino",IF(AND(ISBLANK($L418)=FALSE,ISBLANK($M418)=TRUE,$G418=BD!$B$10),"Captura destino",IF(AND(ISBLANK($L418)=TRUE,ISBLANK($M418)=FALSE,$G418=BD!$B$10),"captura origen","")))</f>
        <v/>
      </c>
      <c r="O418" s="97"/>
      <c r="P418" s="98"/>
      <c r="Q418" s="97"/>
      <c r="R418" s="94" t="str">
        <f t="shared" si="13"/>
        <v/>
      </c>
      <c r="S418" s="118"/>
    </row>
    <row r="419" spans="1:19" ht="36" customHeight="1" x14ac:dyDescent="0.2">
      <c r="A419" s="35" t="str">
        <f t="shared" si="12"/>
        <v xml:space="preserve"> </v>
      </c>
      <c r="B419" s="42"/>
      <c r="C419" s="34"/>
      <c r="D419" s="34"/>
      <c r="E419" s="36"/>
      <c r="F419" s="36"/>
      <c r="G419" s="48"/>
      <c r="H419" s="37"/>
      <c r="I419" s="131"/>
      <c r="J419" s="45"/>
      <c r="K419" s="39" t="str">
        <f>IF(AND(ISBLANK($J419)=TRUE,$G419=BD!$B$2),"captura beneficiario",IF(AND(ISBLANK($J419)=TRUE,$G419=BD!$B$8),"Si es más de cinco Indica solo cantidad de beneficiarios",IF(AND(ISBLANK($J419)=TRUE,$G419=BD!$B$9),"Si es más de cinco Indica solo cantidad de beneficiarios",IF(AND(ISBLANK($J419)=TRUE,$G419=BD!$B$10),"Si es más de cinco Indica solo cantidad de beneficiarios",""))))</f>
        <v/>
      </c>
      <c r="L419" s="45"/>
      <c r="M419" s="45"/>
      <c r="N419" s="39" t="str">
        <f>IF(AND(ISBLANK($L419)=TRUE,ISBLANK($M419)=TRUE,$G419=BD!$B$10),"captura origen-destino",IF(AND(ISBLANK($L419)=FALSE,ISBLANK($M419)=TRUE,$G419=BD!$B$10),"Captura destino",IF(AND(ISBLANK($L419)=TRUE,ISBLANK($M419)=FALSE,$G419=BD!$B$10),"captura origen","")))</f>
        <v/>
      </c>
      <c r="O419" s="51"/>
      <c r="P419" s="52"/>
      <c r="Q419" s="51"/>
      <c r="R419" s="39" t="str">
        <f t="shared" si="13"/>
        <v/>
      </c>
      <c r="S419" s="118"/>
    </row>
    <row r="420" spans="1:19" ht="36" customHeight="1" x14ac:dyDescent="0.2">
      <c r="A420" s="89" t="str">
        <f t="shared" si="12"/>
        <v xml:space="preserve"> </v>
      </c>
      <c r="B420" s="90"/>
      <c r="C420" s="91"/>
      <c r="D420" s="91"/>
      <c r="E420" s="92"/>
      <c r="F420" s="92"/>
      <c r="G420" s="93"/>
      <c r="H420" s="95"/>
      <c r="I420" s="130"/>
      <c r="J420" s="96"/>
      <c r="K420" s="94" t="str">
        <f>IF(AND(ISBLANK($J420)=TRUE,$G420=BD!$B$2),"captura beneficiario",IF(AND(ISBLANK($J420)=TRUE,$G420=BD!$B$8),"Si es más de cinco Indica solo cantidad de beneficiarios",IF(AND(ISBLANK($J420)=TRUE,$G420=BD!$B$9),"Si es más de cinco Indica solo cantidad de beneficiarios",IF(AND(ISBLANK($J420)=TRUE,$G420=BD!$B$10),"Si es más de cinco Indica solo cantidad de beneficiarios",""))))</f>
        <v/>
      </c>
      <c r="L420" s="96"/>
      <c r="M420" s="96"/>
      <c r="N420" s="94" t="str">
        <f>IF(AND(ISBLANK($L420)=TRUE,ISBLANK($M420)=TRUE,$G420=BD!$B$10),"captura origen-destino",IF(AND(ISBLANK($L420)=FALSE,ISBLANK($M420)=TRUE,$G420=BD!$B$10),"Captura destino",IF(AND(ISBLANK($L420)=TRUE,ISBLANK($M420)=FALSE,$G420=BD!$B$10),"captura origen","")))</f>
        <v/>
      </c>
      <c r="O420" s="97"/>
      <c r="P420" s="98"/>
      <c r="Q420" s="97"/>
      <c r="R420" s="94" t="str">
        <f t="shared" si="13"/>
        <v/>
      </c>
      <c r="S420" s="118"/>
    </row>
    <row r="421" spans="1:19" ht="36" customHeight="1" x14ac:dyDescent="0.2">
      <c r="A421" s="35" t="str">
        <f t="shared" si="12"/>
        <v xml:space="preserve"> </v>
      </c>
      <c r="B421" s="42"/>
      <c r="C421" s="34"/>
      <c r="D421" s="34"/>
      <c r="E421" s="36"/>
      <c r="F421" s="36"/>
      <c r="G421" s="48"/>
      <c r="H421" s="37"/>
      <c r="I421" s="131"/>
      <c r="J421" s="45"/>
      <c r="K421" s="39" t="str">
        <f>IF(AND(ISBLANK($J421)=TRUE,$G421=BD!$B$2),"captura beneficiario",IF(AND(ISBLANK($J421)=TRUE,$G421=BD!$B$8),"Si es más de cinco Indica solo cantidad de beneficiarios",IF(AND(ISBLANK($J421)=TRUE,$G421=BD!$B$9),"Si es más de cinco Indica solo cantidad de beneficiarios",IF(AND(ISBLANK($J421)=TRUE,$G421=BD!$B$10),"Si es más de cinco Indica solo cantidad de beneficiarios",""))))</f>
        <v/>
      </c>
      <c r="L421" s="45"/>
      <c r="M421" s="45"/>
      <c r="N421" s="39" t="str">
        <f>IF(AND(ISBLANK($L421)=TRUE,ISBLANK($M421)=TRUE,$G421=BD!$B$10),"captura origen-destino",IF(AND(ISBLANK($L421)=FALSE,ISBLANK($M421)=TRUE,$G421=BD!$B$10),"Captura destino",IF(AND(ISBLANK($L421)=TRUE,ISBLANK($M421)=FALSE,$G421=BD!$B$10),"captura origen","")))</f>
        <v/>
      </c>
      <c r="O421" s="51"/>
      <c r="P421" s="52"/>
      <c r="Q421" s="51"/>
      <c r="R421" s="39" t="str">
        <f t="shared" si="13"/>
        <v/>
      </c>
      <c r="S421" s="118"/>
    </row>
    <row r="422" spans="1:19" ht="36" customHeight="1" x14ac:dyDescent="0.2">
      <c r="A422" s="89" t="str">
        <f t="shared" si="12"/>
        <v xml:space="preserve"> </v>
      </c>
      <c r="B422" s="90"/>
      <c r="C422" s="91"/>
      <c r="D422" s="91"/>
      <c r="E422" s="92"/>
      <c r="F422" s="92"/>
      <c r="G422" s="93"/>
      <c r="H422" s="95"/>
      <c r="I422" s="130"/>
      <c r="J422" s="96"/>
      <c r="K422" s="94" t="str">
        <f>IF(AND(ISBLANK($J422)=TRUE,$G422=BD!$B$2),"captura beneficiario",IF(AND(ISBLANK($J422)=TRUE,$G422=BD!$B$8),"Si es más de cinco Indica solo cantidad de beneficiarios",IF(AND(ISBLANK($J422)=TRUE,$G422=BD!$B$9),"Si es más de cinco Indica solo cantidad de beneficiarios",IF(AND(ISBLANK($J422)=TRUE,$G422=BD!$B$10),"Si es más de cinco Indica solo cantidad de beneficiarios",""))))</f>
        <v/>
      </c>
      <c r="L422" s="96"/>
      <c r="M422" s="96"/>
      <c r="N422" s="94" t="str">
        <f>IF(AND(ISBLANK($L422)=TRUE,ISBLANK($M422)=TRUE,$G422=BD!$B$10),"captura origen-destino",IF(AND(ISBLANK($L422)=FALSE,ISBLANK($M422)=TRUE,$G422=BD!$B$10),"Captura destino",IF(AND(ISBLANK($L422)=TRUE,ISBLANK($M422)=FALSE,$G422=BD!$B$10),"captura origen","")))</f>
        <v/>
      </c>
      <c r="O422" s="97"/>
      <c r="P422" s="98"/>
      <c r="Q422" s="97"/>
      <c r="R422" s="94" t="str">
        <f t="shared" si="13"/>
        <v/>
      </c>
      <c r="S422" s="118"/>
    </row>
    <row r="423" spans="1:19" ht="36" customHeight="1" x14ac:dyDescent="0.2">
      <c r="A423" s="35" t="str">
        <f t="shared" si="12"/>
        <v xml:space="preserve"> </v>
      </c>
      <c r="B423" s="42"/>
      <c r="C423" s="34"/>
      <c r="D423" s="34"/>
      <c r="E423" s="36"/>
      <c r="F423" s="36"/>
      <c r="G423" s="48"/>
      <c r="H423" s="37"/>
      <c r="I423" s="131"/>
      <c r="J423" s="45"/>
      <c r="K423" s="39" t="str">
        <f>IF(AND(ISBLANK($J423)=TRUE,$G423=BD!$B$2),"captura beneficiario",IF(AND(ISBLANK($J423)=TRUE,$G423=BD!$B$8),"Si es más de cinco Indica solo cantidad de beneficiarios",IF(AND(ISBLANK($J423)=TRUE,$G423=BD!$B$9),"Si es más de cinco Indica solo cantidad de beneficiarios",IF(AND(ISBLANK($J423)=TRUE,$G423=BD!$B$10),"Si es más de cinco Indica solo cantidad de beneficiarios",""))))</f>
        <v/>
      </c>
      <c r="L423" s="45"/>
      <c r="M423" s="45"/>
      <c r="N423" s="39" t="str">
        <f>IF(AND(ISBLANK($L423)=TRUE,ISBLANK($M423)=TRUE,$G423=BD!$B$10),"captura origen-destino",IF(AND(ISBLANK($L423)=FALSE,ISBLANK($M423)=TRUE,$G423=BD!$B$10),"Captura destino",IF(AND(ISBLANK($L423)=TRUE,ISBLANK($M423)=FALSE,$G423=BD!$B$10),"captura origen","")))</f>
        <v/>
      </c>
      <c r="O423" s="51"/>
      <c r="P423" s="52"/>
      <c r="Q423" s="51"/>
      <c r="R423" s="39" t="str">
        <f t="shared" si="13"/>
        <v/>
      </c>
      <c r="S423" s="118"/>
    </row>
    <row r="424" spans="1:19" ht="36" customHeight="1" x14ac:dyDescent="0.2">
      <c r="A424" s="89" t="str">
        <f t="shared" si="12"/>
        <v xml:space="preserve"> </v>
      </c>
      <c r="B424" s="90"/>
      <c r="C424" s="91"/>
      <c r="D424" s="91"/>
      <c r="E424" s="92"/>
      <c r="F424" s="92"/>
      <c r="G424" s="93"/>
      <c r="H424" s="95"/>
      <c r="I424" s="130"/>
      <c r="J424" s="96"/>
      <c r="K424" s="94" t="str">
        <f>IF(AND(ISBLANK($J424)=TRUE,$G424=BD!$B$2),"captura beneficiario",IF(AND(ISBLANK($J424)=TRUE,$G424=BD!$B$8),"Si es más de cinco Indica solo cantidad de beneficiarios",IF(AND(ISBLANK($J424)=TRUE,$G424=BD!$B$9),"Si es más de cinco Indica solo cantidad de beneficiarios",IF(AND(ISBLANK($J424)=TRUE,$G424=BD!$B$10),"Si es más de cinco Indica solo cantidad de beneficiarios",""))))</f>
        <v/>
      </c>
      <c r="L424" s="96"/>
      <c r="M424" s="96"/>
      <c r="N424" s="94" t="str">
        <f>IF(AND(ISBLANK($L424)=TRUE,ISBLANK($M424)=TRUE,$G424=BD!$B$10),"captura origen-destino",IF(AND(ISBLANK($L424)=FALSE,ISBLANK($M424)=TRUE,$G424=BD!$B$10),"Captura destino",IF(AND(ISBLANK($L424)=TRUE,ISBLANK($M424)=FALSE,$G424=BD!$B$10),"captura origen","")))</f>
        <v/>
      </c>
      <c r="O424" s="97"/>
      <c r="P424" s="98"/>
      <c r="Q424" s="97"/>
      <c r="R424" s="94" t="str">
        <f t="shared" si="13"/>
        <v/>
      </c>
      <c r="S424" s="118"/>
    </row>
    <row r="425" spans="1:19" ht="36" customHeight="1" x14ac:dyDescent="0.2">
      <c r="A425" s="35" t="str">
        <f t="shared" si="12"/>
        <v xml:space="preserve"> </v>
      </c>
      <c r="B425" s="42"/>
      <c r="C425" s="34"/>
      <c r="D425" s="34"/>
      <c r="E425" s="36"/>
      <c r="F425" s="36"/>
      <c r="G425" s="48"/>
      <c r="H425" s="37"/>
      <c r="I425" s="131"/>
      <c r="J425" s="45"/>
      <c r="K425" s="39" t="str">
        <f>IF(AND(ISBLANK($J425)=TRUE,$G425=BD!$B$2),"captura beneficiario",IF(AND(ISBLANK($J425)=TRUE,$G425=BD!$B$8),"Si es más de cinco Indica solo cantidad de beneficiarios",IF(AND(ISBLANK($J425)=TRUE,$G425=BD!$B$9),"Si es más de cinco Indica solo cantidad de beneficiarios",IF(AND(ISBLANK($J425)=TRUE,$G425=BD!$B$10),"Si es más de cinco Indica solo cantidad de beneficiarios",""))))</f>
        <v/>
      </c>
      <c r="L425" s="45"/>
      <c r="M425" s="45"/>
      <c r="N425" s="39" t="str">
        <f>IF(AND(ISBLANK($L425)=TRUE,ISBLANK($M425)=TRUE,$G425=BD!$B$10),"captura origen-destino",IF(AND(ISBLANK($L425)=FALSE,ISBLANK($M425)=TRUE,$G425=BD!$B$10),"Captura destino",IF(AND(ISBLANK($L425)=TRUE,ISBLANK($M425)=FALSE,$G425=BD!$B$10),"captura origen","")))</f>
        <v/>
      </c>
      <c r="O425" s="51"/>
      <c r="P425" s="52"/>
      <c r="Q425" s="51"/>
      <c r="R425" s="39" t="str">
        <f t="shared" si="13"/>
        <v/>
      </c>
      <c r="S425" s="118"/>
    </row>
    <row r="426" spans="1:19" ht="36" customHeight="1" x14ac:dyDescent="0.2">
      <c r="A426" s="89" t="str">
        <f t="shared" si="12"/>
        <v xml:space="preserve"> </v>
      </c>
      <c r="B426" s="90"/>
      <c r="C426" s="91"/>
      <c r="D426" s="91"/>
      <c r="E426" s="92"/>
      <c r="F426" s="92"/>
      <c r="G426" s="93"/>
      <c r="H426" s="95"/>
      <c r="I426" s="130"/>
      <c r="J426" s="96"/>
      <c r="K426" s="94" t="str">
        <f>IF(AND(ISBLANK($J426)=TRUE,$G426=BD!$B$2),"captura beneficiario",IF(AND(ISBLANK($J426)=TRUE,$G426=BD!$B$8),"Si es más de cinco Indica solo cantidad de beneficiarios",IF(AND(ISBLANK($J426)=TRUE,$G426=BD!$B$9),"Si es más de cinco Indica solo cantidad de beneficiarios",IF(AND(ISBLANK($J426)=TRUE,$G426=BD!$B$10),"Si es más de cinco Indica solo cantidad de beneficiarios",""))))</f>
        <v/>
      </c>
      <c r="L426" s="96"/>
      <c r="M426" s="96"/>
      <c r="N426" s="94" t="str">
        <f>IF(AND(ISBLANK($L426)=TRUE,ISBLANK($M426)=TRUE,$G426=BD!$B$10),"captura origen-destino",IF(AND(ISBLANK($L426)=FALSE,ISBLANK($M426)=TRUE,$G426=BD!$B$10),"Captura destino",IF(AND(ISBLANK($L426)=TRUE,ISBLANK($M426)=FALSE,$G426=BD!$B$10),"captura origen","")))</f>
        <v/>
      </c>
      <c r="O426" s="97"/>
      <c r="P426" s="98"/>
      <c r="Q426" s="97"/>
      <c r="R426" s="94" t="str">
        <f t="shared" si="13"/>
        <v/>
      </c>
      <c r="S426" s="118"/>
    </row>
    <row r="427" spans="1:19" ht="36" customHeight="1" x14ac:dyDescent="0.2">
      <c r="A427" s="35" t="str">
        <f t="shared" si="12"/>
        <v xml:space="preserve"> </v>
      </c>
      <c r="B427" s="42"/>
      <c r="C427" s="34"/>
      <c r="D427" s="34"/>
      <c r="E427" s="36"/>
      <c r="F427" s="36"/>
      <c r="G427" s="48"/>
      <c r="H427" s="37"/>
      <c r="I427" s="131"/>
      <c r="J427" s="45"/>
      <c r="K427" s="39" t="str">
        <f>IF(AND(ISBLANK($J427)=TRUE,$G427=BD!$B$2),"captura beneficiario",IF(AND(ISBLANK($J427)=TRUE,$G427=BD!$B$8),"Si es más de cinco Indica solo cantidad de beneficiarios",IF(AND(ISBLANK($J427)=TRUE,$G427=BD!$B$9),"Si es más de cinco Indica solo cantidad de beneficiarios",IF(AND(ISBLANK($J427)=TRUE,$G427=BD!$B$10),"Si es más de cinco Indica solo cantidad de beneficiarios",""))))</f>
        <v/>
      </c>
      <c r="L427" s="45"/>
      <c r="M427" s="45"/>
      <c r="N427" s="39" t="str">
        <f>IF(AND(ISBLANK($L427)=TRUE,ISBLANK($M427)=TRUE,$G427=BD!$B$10),"captura origen-destino",IF(AND(ISBLANK($L427)=FALSE,ISBLANK($M427)=TRUE,$G427=BD!$B$10),"Captura destino",IF(AND(ISBLANK($L427)=TRUE,ISBLANK($M427)=FALSE,$G427=BD!$B$10),"captura origen","")))</f>
        <v/>
      </c>
      <c r="O427" s="51"/>
      <c r="P427" s="52"/>
      <c r="Q427" s="51"/>
      <c r="R427" s="39" t="str">
        <f t="shared" si="13"/>
        <v/>
      </c>
      <c r="S427" s="118"/>
    </row>
    <row r="428" spans="1:19" ht="36" customHeight="1" x14ac:dyDescent="0.2">
      <c r="A428" s="89" t="str">
        <f t="shared" si="12"/>
        <v xml:space="preserve"> </v>
      </c>
      <c r="B428" s="90"/>
      <c r="C428" s="91"/>
      <c r="D428" s="91"/>
      <c r="E428" s="92"/>
      <c r="F428" s="92"/>
      <c r="G428" s="93"/>
      <c r="H428" s="95"/>
      <c r="I428" s="130"/>
      <c r="J428" s="96"/>
      <c r="K428" s="94" t="str">
        <f>IF(AND(ISBLANK($J428)=TRUE,$G428=BD!$B$2),"captura beneficiario",IF(AND(ISBLANK($J428)=TRUE,$G428=BD!$B$8),"Si es más de cinco Indica solo cantidad de beneficiarios",IF(AND(ISBLANK($J428)=TRUE,$G428=BD!$B$9),"Si es más de cinco Indica solo cantidad de beneficiarios",IF(AND(ISBLANK($J428)=TRUE,$G428=BD!$B$10),"Si es más de cinco Indica solo cantidad de beneficiarios",""))))</f>
        <v/>
      </c>
      <c r="L428" s="96"/>
      <c r="M428" s="96"/>
      <c r="N428" s="94" t="str">
        <f>IF(AND(ISBLANK($L428)=TRUE,ISBLANK($M428)=TRUE,$G428=BD!$B$10),"captura origen-destino",IF(AND(ISBLANK($L428)=FALSE,ISBLANK($M428)=TRUE,$G428=BD!$B$10),"Captura destino",IF(AND(ISBLANK($L428)=TRUE,ISBLANK($M428)=FALSE,$G428=BD!$B$10),"captura origen","")))</f>
        <v/>
      </c>
      <c r="O428" s="97"/>
      <c r="P428" s="98"/>
      <c r="Q428" s="97"/>
      <c r="R428" s="94" t="str">
        <f t="shared" si="13"/>
        <v/>
      </c>
      <c r="S428" s="118"/>
    </row>
    <row r="429" spans="1:19" ht="36" customHeight="1" x14ac:dyDescent="0.2">
      <c r="A429" s="35" t="str">
        <f t="shared" si="12"/>
        <v xml:space="preserve"> </v>
      </c>
      <c r="B429" s="42"/>
      <c r="C429" s="34"/>
      <c r="D429" s="34"/>
      <c r="E429" s="36"/>
      <c r="F429" s="36"/>
      <c r="G429" s="48"/>
      <c r="H429" s="37"/>
      <c r="I429" s="131"/>
      <c r="J429" s="45"/>
      <c r="K429" s="39" t="str">
        <f>IF(AND(ISBLANK($J429)=TRUE,$G429=BD!$B$2),"captura beneficiario",IF(AND(ISBLANK($J429)=TRUE,$G429=BD!$B$8),"Si es más de cinco Indica solo cantidad de beneficiarios",IF(AND(ISBLANK($J429)=TRUE,$G429=BD!$B$9),"Si es más de cinco Indica solo cantidad de beneficiarios",IF(AND(ISBLANK($J429)=TRUE,$G429=BD!$B$10),"Si es más de cinco Indica solo cantidad de beneficiarios",""))))</f>
        <v/>
      </c>
      <c r="L429" s="45"/>
      <c r="M429" s="45"/>
      <c r="N429" s="39" t="str">
        <f>IF(AND(ISBLANK($L429)=TRUE,ISBLANK($M429)=TRUE,$G429=BD!$B$10),"captura origen-destino",IF(AND(ISBLANK($L429)=FALSE,ISBLANK($M429)=TRUE,$G429=BD!$B$10),"Captura destino",IF(AND(ISBLANK($L429)=TRUE,ISBLANK($M429)=FALSE,$G429=BD!$B$10),"captura origen","")))</f>
        <v/>
      </c>
      <c r="O429" s="51"/>
      <c r="P429" s="52"/>
      <c r="Q429" s="51"/>
      <c r="R429" s="39" t="str">
        <f t="shared" si="13"/>
        <v/>
      </c>
      <c r="S429" s="118"/>
    </row>
    <row r="430" spans="1:19" ht="36" customHeight="1" x14ac:dyDescent="0.2">
      <c r="A430" s="89" t="str">
        <f t="shared" si="12"/>
        <v xml:space="preserve"> </v>
      </c>
      <c r="B430" s="90"/>
      <c r="C430" s="91"/>
      <c r="D430" s="91"/>
      <c r="E430" s="92"/>
      <c r="F430" s="92"/>
      <c r="G430" s="93"/>
      <c r="H430" s="95"/>
      <c r="I430" s="130"/>
      <c r="J430" s="96"/>
      <c r="K430" s="94" t="str">
        <f>IF(AND(ISBLANK($J430)=TRUE,$G430=BD!$B$2),"captura beneficiario",IF(AND(ISBLANK($J430)=TRUE,$G430=BD!$B$8),"Si es más de cinco Indica solo cantidad de beneficiarios",IF(AND(ISBLANK($J430)=TRUE,$G430=BD!$B$9),"Si es más de cinco Indica solo cantidad de beneficiarios",IF(AND(ISBLANK($J430)=TRUE,$G430=BD!$B$10),"Si es más de cinco Indica solo cantidad de beneficiarios",""))))</f>
        <v/>
      </c>
      <c r="L430" s="96"/>
      <c r="M430" s="96"/>
      <c r="N430" s="94" t="str">
        <f>IF(AND(ISBLANK($L430)=TRUE,ISBLANK($M430)=TRUE,$G430=BD!$B$10),"captura origen-destino",IF(AND(ISBLANK($L430)=FALSE,ISBLANK($M430)=TRUE,$G430=BD!$B$10),"Captura destino",IF(AND(ISBLANK($L430)=TRUE,ISBLANK($M430)=FALSE,$G430=BD!$B$10),"captura origen","")))</f>
        <v/>
      </c>
      <c r="O430" s="97"/>
      <c r="P430" s="98"/>
      <c r="Q430" s="97"/>
      <c r="R430" s="94" t="str">
        <f t="shared" si="13"/>
        <v/>
      </c>
      <c r="S430" s="118"/>
    </row>
    <row r="431" spans="1:19" ht="36" customHeight="1" x14ac:dyDescent="0.2">
      <c r="A431" s="35" t="str">
        <f t="shared" si="12"/>
        <v xml:space="preserve"> </v>
      </c>
      <c r="B431" s="42"/>
      <c r="C431" s="34"/>
      <c r="D431" s="34"/>
      <c r="E431" s="36"/>
      <c r="F431" s="36"/>
      <c r="G431" s="48"/>
      <c r="H431" s="37"/>
      <c r="I431" s="131"/>
      <c r="J431" s="45"/>
      <c r="K431" s="39" t="str">
        <f>IF(AND(ISBLANK($J431)=TRUE,$G431=BD!$B$2),"captura beneficiario",IF(AND(ISBLANK($J431)=TRUE,$G431=BD!$B$8),"Si es más de cinco Indica solo cantidad de beneficiarios",IF(AND(ISBLANK($J431)=TRUE,$G431=BD!$B$9),"Si es más de cinco Indica solo cantidad de beneficiarios",IF(AND(ISBLANK($J431)=TRUE,$G431=BD!$B$10),"Si es más de cinco Indica solo cantidad de beneficiarios",""))))</f>
        <v/>
      </c>
      <c r="L431" s="45"/>
      <c r="M431" s="45"/>
      <c r="N431" s="39" t="str">
        <f>IF(AND(ISBLANK($L431)=TRUE,ISBLANK($M431)=TRUE,$G431=BD!$B$10),"captura origen-destino",IF(AND(ISBLANK($L431)=FALSE,ISBLANK($M431)=TRUE,$G431=BD!$B$10),"Captura destino",IF(AND(ISBLANK($L431)=TRUE,ISBLANK($M431)=FALSE,$G431=BD!$B$10),"captura origen","")))</f>
        <v/>
      </c>
      <c r="O431" s="51"/>
      <c r="P431" s="52"/>
      <c r="Q431" s="51"/>
      <c r="R431" s="39" t="str">
        <f t="shared" si="13"/>
        <v/>
      </c>
      <c r="S431" s="118"/>
    </row>
    <row r="432" spans="1:19" ht="36" customHeight="1" x14ac:dyDescent="0.2">
      <c r="A432" s="89" t="str">
        <f t="shared" si="12"/>
        <v xml:space="preserve"> </v>
      </c>
      <c r="B432" s="90"/>
      <c r="C432" s="91"/>
      <c r="D432" s="91"/>
      <c r="E432" s="92"/>
      <c r="F432" s="92"/>
      <c r="G432" s="93"/>
      <c r="H432" s="95"/>
      <c r="I432" s="130"/>
      <c r="J432" s="96"/>
      <c r="K432" s="94" t="str">
        <f>IF(AND(ISBLANK($J432)=TRUE,$G432=BD!$B$2),"captura beneficiario",IF(AND(ISBLANK($J432)=TRUE,$G432=BD!$B$8),"Si es más de cinco Indica solo cantidad de beneficiarios",IF(AND(ISBLANK($J432)=TRUE,$G432=BD!$B$9),"Si es más de cinco Indica solo cantidad de beneficiarios",IF(AND(ISBLANK($J432)=TRUE,$G432=BD!$B$10),"Si es más de cinco Indica solo cantidad de beneficiarios",""))))</f>
        <v/>
      </c>
      <c r="L432" s="96"/>
      <c r="M432" s="96"/>
      <c r="N432" s="94" t="str">
        <f>IF(AND(ISBLANK($L432)=TRUE,ISBLANK($M432)=TRUE,$G432=BD!$B$10),"captura origen-destino",IF(AND(ISBLANK($L432)=FALSE,ISBLANK($M432)=TRUE,$G432=BD!$B$10),"Captura destino",IF(AND(ISBLANK($L432)=TRUE,ISBLANK($M432)=FALSE,$G432=BD!$B$10),"captura origen","")))</f>
        <v/>
      </c>
      <c r="O432" s="97"/>
      <c r="P432" s="98"/>
      <c r="Q432" s="97"/>
      <c r="R432" s="94" t="str">
        <f t="shared" si="13"/>
        <v/>
      </c>
      <c r="S432" s="118"/>
    </row>
    <row r="433" spans="1:19" ht="36" customHeight="1" x14ac:dyDescent="0.2">
      <c r="A433" s="35" t="str">
        <f t="shared" si="12"/>
        <v xml:space="preserve"> </v>
      </c>
      <c r="B433" s="42"/>
      <c r="C433" s="34"/>
      <c r="D433" s="34"/>
      <c r="E433" s="36"/>
      <c r="F433" s="36"/>
      <c r="G433" s="48"/>
      <c r="H433" s="37"/>
      <c r="I433" s="131"/>
      <c r="J433" s="45"/>
      <c r="K433" s="39" t="str">
        <f>IF(AND(ISBLANK($J433)=TRUE,$G433=BD!$B$2),"captura beneficiario",IF(AND(ISBLANK($J433)=TRUE,$G433=BD!$B$8),"Si es más de cinco Indica solo cantidad de beneficiarios",IF(AND(ISBLANK($J433)=TRUE,$G433=BD!$B$9),"Si es más de cinco Indica solo cantidad de beneficiarios",IF(AND(ISBLANK($J433)=TRUE,$G433=BD!$B$10),"Si es más de cinco Indica solo cantidad de beneficiarios",""))))</f>
        <v/>
      </c>
      <c r="L433" s="45"/>
      <c r="M433" s="45"/>
      <c r="N433" s="39" t="str">
        <f>IF(AND(ISBLANK($L433)=TRUE,ISBLANK($M433)=TRUE,$G433=BD!$B$10),"captura origen-destino",IF(AND(ISBLANK($L433)=FALSE,ISBLANK($M433)=TRUE,$G433=BD!$B$10),"Captura destino",IF(AND(ISBLANK($L433)=TRUE,ISBLANK($M433)=FALSE,$G433=BD!$B$10),"captura origen","")))</f>
        <v/>
      </c>
      <c r="O433" s="51"/>
      <c r="P433" s="52"/>
      <c r="Q433" s="51"/>
      <c r="R433" s="39" t="str">
        <f t="shared" si="13"/>
        <v/>
      </c>
      <c r="S433" s="118"/>
    </row>
    <row r="434" spans="1:19" ht="36" customHeight="1" x14ac:dyDescent="0.2">
      <c r="A434" s="89" t="str">
        <f t="shared" si="12"/>
        <v xml:space="preserve"> </v>
      </c>
      <c r="B434" s="90"/>
      <c r="C434" s="91"/>
      <c r="D434" s="91"/>
      <c r="E434" s="92"/>
      <c r="F434" s="92"/>
      <c r="G434" s="93"/>
      <c r="H434" s="95"/>
      <c r="I434" s="130"/>
      <c r="J434" s="96"/>
      <c r="K434" s="94" t="str">
        <f>IF(AND(ISBLANK($J434)=TRUE,$G434=BD!$B$2),"captura beneficiario",IF(AND(ISBLANK($J434)=TRUE,$G434=BD!$B$8),"Si es más de cinco Indica solo cantidad de beneficiarios",IF(AND(ISBLANK($J434)=TRUE,$G434=BD!$B$9),"Si es más de cinco Indica solo cantidad de beneficiarios",IF(AND(ISBLANK($J434)=TRUE,$G434=BD!$B$10),"Si es más de cinco Indica solo cantidad de beneficiarios",""))))</f>
        <v/>
      </c>
      <c r="L434" s="96"/>
      <c r="M434" s="96"/>
      <c r="N434" s="94" t="str">
        <f>IF(AND(ISBLANK($L434)=TRUE,ISBLANK($M434)=TRUE,$G434=BD!$B$10),"captura origen-destino",IF(AND(ISBLANK($L434)=FALSE,ISBLANK($M434)=TRUE,$G434=BD!$B$10),"Captura destino",IF(AND(ISBLANK($L434)=TRUE,ISBLANK($M434)=FALSE,$G434=BD!$B$10),"captura origen","")))</f>
        <v/>
      </c>
      <c r="O434" s="97"/>
      <c r="P434" s="98"/>
      <c r="Q434" s="97"/>
      <c r="R434" s="94" t="str">
        <f t="shared" si="13"/>
        <v/>
      </c>
      <c r="S434" s="118"/>
    </row>
    <row r="435" spans="1:19" ht="36" customHeight="1" x14ac:dyDescent="0.2">
      <c r="A435" s="35" t="str">
        <f t="shared" si="12"/>
        <v xml:space="preserve"> </v>
      </c>
      <c r="B435" s="42"/>
      <c r="C435" s="34"/>
      <c r="D435" s="34"/>
      <c r="E435" s="36"/>
      <c r="F435" s="36"/>
      <c r="G435" s="48"/>
      <c r="H435" s="37"/>
      <c r="I435" s="131"/>
      <c r="J435" s="45"/>
      <c r="K435" s="39" t="str">
        <f>IF(AND(ISBLANK($J435)=TRUE,$G435=BD!$B$2),"captura beneficiario",IF(AND(ISBLANK($J435)=TRUE,$G435=BD!$B$8),"Si es más de cinco Indica solo cantidad de beneficiarios",IF(AND(ISBLANK($J435)=TRUE,$G435=BD!$B$9),"Si es más de cinco Indica solo cantidad de beneficiarios",IF(AND(ISBLANK($J435)=TRUE,$G435=BD!$B$10),"Si es más de cinco Indica solo cantidad de beneficiarios",""))))</f>
        <v/>
      </c>
      <c r="L435" s="45"/>
      <c r="M435" s="45"/>
      <c r="N435" s="39" t="str">
        <f>IF(AND(ISBLANK($L435)=TRUE,ISBLANK($M435)=TRUE,$G435=BD!$B$10),"captura origen-destino",IF(AND(ISBLANK($L435)=FALSE,ISBLANK($M435)=TRUE,$G435=BD!$B$10),"Captura destino",IF(AND(ISBLANK($L435)=TRUE,ISBLANK($M435)=FALSE,$G435=BD!$B$10),"captura origen","")))</f>
        <v/>
      </c>
      <c r="O435" s="51"/>
      <c r="P435" s="52"/>
      <c r="Q435" s="51"/>
      <c r="R435" s="39" t="str">
        <f t="shared" si="13"/>
        <v/>
      </c>
      <c r="S435" s="118"/>
    </row>
    <row r="436" spans="1:19" ht="36" customHeight="1" x14ac:dyDescent="0.2">
      <c r="A436" s="89" t="str">
        <f t="shared" si="12"/>
        <v xml:space="preserve"> </v>
      </c>
      <c r="B436" s="90"/>
      <c r="C436" s="91"/>
      <c r="D436" s="91"/>
      <c r="E436" s="92"/>
      <c r="F436" s="92"/>
      <c r="G436" s="93"/>
      <c r="H436" s="95"/>
      <c r="I436" s="130"/>
      <c r="J436" s="96"/>
      <c r="K436" s="94" t="str">
        <f>IF(AND(ISBLANK($J436)=TRUE,$G436=BD!$B$2),"captura beneficiario",IF(AND(ISBLANK($J436)=TRUE,$G436=BD!$B$8),"Si es más de cinco Indica solo cantidad de beneficiarios",IF(AND(ISBLANK($J436)=TRUE,$G436=BD!$B$9),"Si es más de cinco Indica solo cantidad de beneficiarios",IF(AND(ISBLANK($J436)=TRUE,$G436=BD!$B$10),"Si es más de cinco Indica solo cantidad de beneficiarios",""))))</f>
        <v/>
      </c>
      <c r="L436" s="96"/>
      <c r="M436" s="96"/>
      <c r="N436" s="94" t="str">
        <f>IF(AND(ISBLANK($L436)=TRUE,ISBLANK($M436)=TRUE,$G436=BD!$B$10),"captura origen-destino",IF(AND(ISBLANK($L436)=FALSE,ISBLANK($M436)=TRUE,$G436=BD!$B$10),"Captura destino",IF(AND(ISBLANK($L436)=TRUE,ISBLANK($M436)=FALSE,$G436=BD!$B$10),"captura origen","")))</f>
        <v/>
      </c>
      <c r="O436" s="97"/>
      <c r="P436" s="98"/>
      <c r="Q436" s="97"/>
      <c r="R436" s="94" t="str">
        <f t="shared" si="13"/>
        <v/>
      </c>
      <c r="S436" s="118"/>
    </row>
    <row r="437" spans="1:19" ht="36" customHeight="1" x14ac:dyDescent="0.2">
      <c r="A437" s="35" t="str">
        <f t="shared" si="12"/>
        <v xml:space="preserve"> </v>
      </c>
      <c r="B437" s="42"/>
      <c r="C437" s="34"/>
      <c r="D437" s="34"/>
      <c r="E437" s="36"/>
      <c r="F437" s="36"/>
      <c r="G437" s="48"/>
      <c r="H437" s="37"/>
      <c r="I437" s="131"/>
      <c r="J437" s="45"/>
      <c r="K437" s="39" t="str">
        <f>IF(AND(ISBLANK($J437)=TRUE,$G437=BD!$B$2),"captura beneficiario",IF(AND(ISBLANK($J437)=TRUE,$G437=BD!$B$8),"Si es más de cinco Indica solo cantidad de beneficiarios",IF(AND(ISBLANK($J437)=TRUE,$G437=BD!$B$9),"Si es más de cinco Indica solo cantidad de beneficiarios",IF(AND(ISBLANK($J437)=TRUE,$G437=BD!$B$10),"Si es más de cinco Indica solo cantidad de beneficiarios",""))))</f>
        <v/>
      </c>
      <c r="L437" s="45"/>
      <c r="M437" s="45"/>
      <c r="N437" s="39" t="str">
        <f>IF(AND(ISBLANK($L437)=TRUE,ISBLANK($M437)=TRUE,$G437=BD!$B$10),"captura origen-destino",IF(AND(ISBLANK($L437)=FALSE,ISBLANK($M437)=TRUE,$G437=BD!$B$10),"Captura destino",IF(AND(ISBLANK($L437)=TRUE,ISBLANK($M437)=FALSE,$G437=BD!$B$10),"captura origen","")))</f>
        <v/>
      </c>
      <c r="O437" s="51"/>
      <c r="P437" s="52"/>
      <c r="Q437" s="51"/>
      <c r="R437" s="39" t="str">
        <f t="shared" si="13"/>
        <v/>
      </c>
      <c r="S437" s="118"/>
    </row>
    <row r="438" spans="1:19" ht="36" customHeight="1" x14ac:dyDescent="0.2">
      <c r="A438" s="89" t="str">
        <f t="shared" si="12"/>
        <v xml:space="preserve"> </v>
      </c>
      <c r="B438" s="90"/>
      <c r="C438" s="91"/>
      <c r="D438" s="91"/>
      <c r="E438" s="92"/>
      <c r="F438" s="92"/>
      <c r="G438" s="93"/>
      <c r="H438" s="95"/>
      <c r="I438" s="130"/>
      <c r="J438" s="96"/>
      <c r="K438" s="94" t="str">
        <f>IF(AND(ISBLANK($J438)=TRUE,$G438=BD!$B$2),"captura beneficiario",IF(AND(ISBLANK($J438)=TRUE,$G438=BD!$B$8),"Si es más de cinco Indica solo cantidad de beneficiarios",IF(AND(ISBLANK($J438)=TRUE,$G438=BD!$B$9),"Si es más de cinco Indica solo cantidad de beneficiarios",IF(AND(ISBLANK($J438)=TRUE,$G438=BD!$B$10),"Si es más de cinco Indica solo cantidad de beneficiarios",""))))</f>
        <v/>
      </c>
      <c r="L438" s="96"/>
      <c r="M438" s="96"/>
      <c r="N438" s="94" t="str">
        <f>IF(AND(ISBLANK($L438)=TRUE,ISBLANK($M438)=TRUE,$G438=BD!$B$10),"captura origen-destino",IF(AND(ISBLANK($L438)=FALSE,ISBLANK($M438)=TRUE,$G438=BD!$B$10),"Captura destino",IF(AND(ISBLANK($L438)=TRUE,ISBLANK($M438)=FALSE,$G438=BD!$B$10),"captura origen","")))</f>
        <v/>
      </c>
      <c r="O438" s="97"/>
      <c r="P438" s="98"/>
      <c r="Q438" s="97"/>
      <c r="R438" s="94" t="str">
        <f t="shared" si="13"/>
        <v/>
      </c>
      <c r="S438" s="118"/>
    </row>
    <row r="439" spans="1:19" ht="36" customHeight="1" x14ac:dyDescent="0.2">
      <c r="A439" s="35" t="str">
        <f t="shared" si="12"/>
        <v xml:space="preserve"> </v>
      </c>
      <c r="B439" s="42"/>
      <c r="C439" s="34"/>
      <c r="D439" s="34"/>
      <c r="E439" s="36"/>
      <c r="F439" s="36"/>
      <c r="G439" s="48"/>
      <c r="H439" s="37"/>
      <c r="I439" s="131"/>
      <c r="J439" s="45"/>
      <c r="K439" s="39" t="str">
        <f>IF(AND(ISBLANK($J439)=TRUE,$G439=BD!$B$2),"captura beneficiario",IF(AND(ISBLANK($J439)=TRUE,$G439=BD!$B$8),"Si es más de cinco Indica solo cantidad de beneficiarios",IF(AND(ISBLANK($J439)=TRUE,$G439=BD!$B$9),"Si es más de cinco Indica solo cantidad de beneficiarios",IF(AND(ISBLANK($J439)=TRUE,$G439=BD!$B$10),"Si es más de cinco Indica solo cantidad de beneficiarios",""))))</f>
        <v/>
      </c>
      <c r="L439" s="45"/>
      <c r="M439" s="45"/>
      <c r="N439" s="39" t="str">
        <f>IF(AND(ISBLANK($L439)=TRUE,ISBLANK($M439)=TRUE,$G439=BD!$B$10),"captura origen-destino",IF(AND(ISBLANK($L439)=FALSE,ISBLANK($M439)=TRUE,$G439=BD!$B$10),"Captura destino",IF(AND(ISBLANK($L439)=TRUE,ISBLANK($M439)=FALSE,$G439=BD!$B$10),"captura origen","")))</f>
        <v/>
      </c>
      <c r="O439" s="51"/>
      <c r="P439" s="52"/>
      <c r="Q439" s="51"/>
      <c r="R439" s="39" t="str">
        <f t="shared" si="13"/>
        <v/>
      </c>
      <c r="S439" s="118"/>
    </row>
    <row r="440" spans="1:19" ht="36" customHeight="1" x14ac:dyDescent="0.2">
      <c r="A440" s="89" t="str">
        <f t="shared" si="12"/>
        <v xml:space="preserve"> </v>
      </c>
      <c r="B440" s="90"/>
      <c r="C440" s="91"/>
      <c r="D440" s="91"/>
      <c r="E440" s="92"/>
      <c r="F440" s="92"/>
      <c r="G440" s="93"/>
      <c r="H440" s="95"/>
      <c r="I440" s="130"/>
      <c r="J440" s="96"/>
      <c r="K440" s="94" t="str">
        <f>IF(AND(ISBLANK($J440)=TRUE,$G440=BD!$B$2),"captura beneficiario",IF(AND(ISBLANK($J440)=TRUE,$G440=BD!$B$8),"Si es más de cinco Indica solo cantidad de beneficiarios",IF(AND(ISBLANK($J440)=TRUE,$G440=BD!$B$9),"Si es más de cinco Indica solo cantidad de beneficiarios",IF(AND(ISBLANK($J440)=TRUE,$G440=BD!$B$10),"Si es más de cinco Indica solo cantidad de beneficiarios",""))))</f>
        <v/>
      </c>
      <c r="L440" s="96"/>
      <c r="M440" s="96"/>
      <c r="N440" s="94" t="str">
        <f>IF(AND(ISBLANK($L440)=TRUE,ISBLANK($M440)=TRUE,$G440=BD!$B$10),"captura origen-destino",IF(AND(ISBLANK($L440)=FALSE,ISBLANK($M440)=TRUE,$G440=BD!$B$10),"Captura destino",IF(AND(ISBLANK($L440)=TRUE,ISBLANK($M440)=FALSE,$G440=BD!$B$10),"captura origen","")))</f>
        <v/>
      </c>
      <c r="O440" s="97"/>
      <c r="P440" s="98"/>
      <c r="Q440" s="97"/>
      <c r="R440" s="94" t="str">
        <f t="shared" si="13"/>
        <v/>
      </c>
      <c r="S440" s="118"/>
    </row>
    <row r="441" spans="1:19" ht="36" customHeight="1" x14ac:dyDescent="0.2">
      <c r="A441" s="35" t="str">
        <f t="shared" si="12"/>
        <v xml:space="preserve"> </v>
      </c>
      <c r="B441" s="42"/>
      <c r="C441" s="34"/>
      <c r="D441" s="34"/>
      <c r="E441" s="36"/>
      <c r="F441" s="36"/>
      <c r="G441" s="48"/>
      <c r="H441" s="37"/>
      <c r="I441" s="131"/>
      <c r="J441" s="45"/>
      <c r="K441" s="39" t="str">
        <f>IF(AND(ISBLANK($J441)=TRUE,$G441=BD!$B$2),"captura beneficiario",IF(AND(ISBLANK($J441)=TRUE,$G441=BD!$B$8),"Si es más de cinco Indica solo cantidad de beneficiarios",IF(AND(ISBLANK($J441)=TRUE,$G441=BD!$B$9),"Si es más de cinco Indica solo cantidad de beneficiarios",IF(AND(ISBLANK($J441)=TRUE,$G441=BD!$B$10),"Si es más de cinco Indica solo cantidad de beneficiarios",""))))</f>
        <v/>
      </c>
      <c r="L441" s="45"/>
      <c r="M441" s="45"/>
      <c r="N441" s="39" t="str">
        <f>IF(AND(ISBLANK($L441)=TRUE,ISBLANK($M441)=TRUE,$G441=BD!$B$10),"captura origen-destino",IF(AND(ISBLANK($L441)=FALSE,ISBLANK($M441)=TRUE,$G441=BD!$B$10),"Captura destino",IF(AND(ISBLANK($L441)=TRUE,ISBLANK($M441)=FALSE,$G441=BD!$B$10),"captura origen","")))</f>
        <v/>
      </c>
      <c r="O441" s="51"/>
      <c r="P441" s="52"/>
      <c r="Q441" s="51"/>
      <c r="R441" s="39" t="str">
        <f t="shared" si="13"/>
        <v/>
      </c>
      <c r="S441" s="118"/>
    </row>
    <row r="442" spans="1:19" ht="36" customHeight="1" x14ac:dyDescent="0.2">
      <c r="A442" s="89" t="str">
        <f t="shared" si="12"/>
        <v xml:space="preserve"> </v>
      </c>
      <c r="B442" s="90"/>
      <c r="C442" s="91"/>
      <c r="D442" s="91"/>
      <c r="E442" s="92"/>
      <c r="F442" s="92"/>
      <c r="G442" s="93"/>
      <c r="H442" s="95"/>
      <c r="I442" s="130"/>
      <c r="J442" s="96"/>
      <c r="K442" s="94" t="str">
        <f>IF(AND(ISBLANK($J442)=TRUE,$G442=BD!$B$2),"captura beneficiario",IF(AND(ISBLANK($J442)=TRUE,$G442=BD!$B$8),"Si es más de cinco Indica solo cantidad de beneficiarios",IF(AND(ISBLANK($J442)=TRUE,$G442=BD!$B$9),"Si es más de cinco Indica solo cantidad de beneficiarios",IF(AND(ISBLANK($J442)=TRUE,$G442=BD!$B$10),"Si es más de cinco Indica solo cantidad de beneficiarios",""))))</f>
        <v/>
      </c>
      <c r="L442" s="96"/>
      <c r="M442" s="96"/>
      <c r="N442" s="94" t="str">
        <f>IF(AND(ISBLANK($L442)=TRUE,ISBLANK($M442)=TRUE,$G442=BD!$B$10),"captura origen-destino",IF(AND(ISBLANK($L442)=FALSE,ISBLANK($M442)=TRUE,$G442=BD!$B$10),"Captura destino",IF(AND(ISBLANK($L442)=TRUE,ISBLANK($M442)=FALSE,$G442=BD!$B$10),"captura origen","")))</f>
        <v/>
      </c>
      <c r="O442" s="97"/>
      <c r="P442" s="98"/>
      <c r="Q442" s="97"/>
      <c r="R442" s="94" t="str">
        <f t="shared" si="13"/>
        <v/>
      </c>
      <c r="S442" s="118"/>
    </row>
    <row r="443" spans="1:19" ht="36" customHeight="1" x14ac:dyDescent="0.2">
      <c r="A443" s="35" t="str">
        <f t="shared" si="12"/>
        <v xml:space="preserve"> </v>
      </c>
      <c r="B443" s="42"/>
      <c r="C443" s="34"/>
      <c r="D443" s="34"/>
      <c r="E443" s="36"/>
      <c r="F443" s="36"/>
      <c r="G443" s="48"/>
      <c r="H443" s="37"/>
      <c r="I443" s="131"/>
      <c r="J443" s="45"/>
      <c r="K443" s="39" t="str">
        <f>IF(AND(ISBLANK($J443)=TRUE,$G443=BD!$B$2),"captura beneficiario",IF(AND(ISBLANK($J443)=TRUE,$G443=BD!$B$8),"Si es más de cinco Indica solo cantidad de beneficiarios",IF(AND(ISBLANK($J443)=TRUE,$G443=BD!$B$9),"Si es más de cinco Indica solo cantidad de beneficiarios",IF(AND(ISBLANK($J443)=TRUE,$G443=BD!$B$10),"Si es más de cinco Indica solo cantidad de beneficiarios",""))))</f>
        <v/>
      </c>
      <c r="L443" s="45"/>
      <c r="M443" s="45"/>
      <c r="N443" s="39" t="str">
        <f>IF(AND(ISBLANK($L443)=TRUE,ISBLANK($M443)=TRUE,$G443=BD!$B$10),"captura origen-destino",IF(AND(ISBLANK($L443)=FALSE,ISBLANK($M443)=TRUE,$G443=BD!$B$10),"Captura destino",IF(AND(ISBLANK($L443)=TRUE,ISBLANK($M443)=FALSE,$G443=BD!$B$10),"captura origen","")))</f>
        <v/>
      </c>
      <c r="O443" s="51"/>
      <c r="P443" s="52"/>
      <c r="Q443" s="51"/>
      <c r="R443" s="39" t="str">
        <f t="shared" si="13"/>
        <v/>
      </c>
      <c r="S443" s="118"/>
    </row>
    <row r="444" spans="1:19" ht="36" customHeight="1" x14ac:dyDescent="0.2">
      <c r="A444" s="89" t="str">
        <f t="shared" si="12"/>
        <v xml:space="preserve"> </v>
      </c>
      <c r="B444" s="90"/>
      <c r="C444" s="91"/>
      <c r="D444" s="91"/>
      <c r="E444" s="92"/>
      <c r="F444" s="92"/>
      <c r="G444" s="93"/>
      <c r="H444" s="95"/>
      <c r="I444" s="130"/>
      <c r="J444" s="96"/>
      <c r="K444" s="94" t="str">
        <f>IF(AND(ISBLANK($J444)=TRUE,$G444=BD!$B$2),"captura beneficiario",IF(AND(ISBLANK($J444)=TRUE,$G444=BD!$B$8),"Si es más de cinco Indica solo cantidad de beneficiarios",IF(AND(ISBLANK($J444)=TRUE,$G444=BD!$B$9),"Si es más de cinco Indica solo cantidad de beneficiarios",IF(AND(ISBLANK($J444)=TRUE,$G444=BD!$B$10),"Si es más de cinco Indica solo cantidad de beneficiarios",""))))</f>
        <v/>
      </c>
      <c r="L444" s="96"/>
      <c r="M444" s="96"/>
      <c r="N444" s="94" t="str">
        <f>IF(AND(ISBLANK($L444)=TRUE,ISBLANK($M444)=TRUE,$G444=BD!$B$10),"captura origen-destino",IF(AND(ISBLANK($L444)=FALSE,ISBLANK($M444)=TRUE,$G444=BD!$B$10),"Captura destino",IF(AND(ISBLANK($L444)=TRUE,ISBLANK($M444)=FALSE,$G444=BD!$B$10),"captura origen","")))</f>
        <v/>
      </c>
      <c r="O444" s="97"/>
      <c r="P444" s="98"/>
      <c r="Q444" s="97"/>
      <c r="R444" s="94" t="str">
        <f t="shared" si="13"/>
        <v/>
      </c>
      <c r="S444" s="118"/>
    </row>
    <row r="445" spans="1:19" ht="36" customHeight="1" x14ac:dyDescent="0.2">
      <c r="A445" s="35" t="str">
        <f t="shared" si="12"/>
        <v xml:space="preserve"> </v>
      </c>
      <c r="B445" s="42"/>
      <c r="C445" s="34"/>
      <c r="D445" s="34"/>
      <c r="E445" s="36"/>
      <c r="F445" s="36"/>
      <c r="G445" s="48"/>
      <c r="H445" s="37"/>
      <c r="I445" s="131"/>
      <c r="J445" s="45"/>
      <c r="K445" s="39" t="str">
        <f>IF(AND(ISBLANK($J445)=TRUE,$G445=BD!$B$2),"captura beneficiario",IF(AND(ISBLANK($J445)=TRUE,$G445=BD!$B$8),"Si es más de cinco Indica solo cantidad de beneficiarios",IF(AND(ISBLANK($J445)=TRUE,$G445=BD!$B$9),"Si es más de cinco Indica solo cantidad de beneficiarios",IF(AND(ISBLANK($J445)=TRUE,$G445=BD!$B$10),"Si es más de cinco Indica solo cantidad de beneficiarios",""))))</f>
        <v/>
      </c>
      <c r="L445" s="45"/>
      <c r="M445" s="45"/>
      <c r="N445" s="39" t="str">
        <f>IF(AND(ISBLANK($L445)=TRUE,ISBLANK($M445)=TRUE,$G445=BD!$B$10),"captura origen-destino",IF(AND(ISBLANK($L445)=FALSE,ISBLANK($M445)=TRUE,$G445=BD!$B$10),"Captura destino",IF(AND(ISBLANK($L445)=TRUE,ISBLANK($M445)=FALSE,$G445=BD!$B$10),"captura origen","")))</f>
        <v/>
      </c>
      <c r="O445" s="51"/>
      <c r="P445" s="52"/>
      <c r="Q445" s="51"/>
      <c r="R445" s="39" t="str">
        <f t="shared" si="13"/>
        <v/>
      </c>
      <c r="S445" s="118"/>
    </row>
    <row r="446" spans="1:19" ht="36" customHeight="1" x14ac:dyDescent="0.2">
      <c r="A446" s="89" t="str">
        <f t="shared" si="12"/>
        <v xml:space="preserve"> </v>
      </c>
      <c r="B446" s="90"/>
      <c r="C446" s="91"/>
      <c r="D446" s="91"/>
      <c r="E446" s="92"/>
      <c r="F446" s="92"/>
      <c r="G446" s="93"/>
      <c r="H446" s="95"/>
      <c r="I446" s="130"/>
      <c r="J446" s="96"/>
      <c r="K446" s="94" t="str">
        <f>IF(AND(ISBLANK($J446)=TRUE,$G446=BD!$B$2),"captura beneficiario",IF(AND(ISBLANK($J446)=TRUE,$G446=BD!$B$8),"Si es más de cinco Indica solo cantidad de beneficiarios",IF(AND(ISBLANK($J446)=TRUE,$G446=BD!$B$9),"Si es más de cinco Indica solo cantidad de beneficiarios",IF(AND(ISBLANK($J446)=TRUE,$G446=BD!$B$10),"Si es más de cinco Indica solo cantidad de beneficiarios",""))))</f>
        <v/>
      </c>
      <c r="L446" s="96"/>
      <c r="M446" s="96"/>
      <c r="N446" s="94" t="str">
        <f>IF(AND(ISBLANK($L446)=TRUE,ISBLANK($M446)=TRUE,$G446=BD!$B$10),"captura origen-destino",IF(AND(ISBLANK($L446)=FALSE,ISBLANK($M446)=TRUE,$G446=BD!$B$10),"Captura destino",IF(AND(ISBLANK($L446)=TRUE,ISBLANK($M446)=FALSE,$G446=BD!$B$10),"captura origen","")))</f>
        <v/>
      </c>
      <c r="O446" s="97"/>
      <c r="P446" s="98"/>
      <c r="Q446" s="97"/>
      <c r="R446" s="94" t="str">
        <f t="shared" si="13"/>
        <v/>
      </c>
      <c r="S446" s="118"/>
    </row>
    <row r="447" spans="1:19" ht="36" customHeight="1" x14ac:dyDescent="0.2">
      <c r="A447" s="35" t="str">
        <f t="shared" si="12"/>
        <v xml:space="preserve"> </v>
      </c>
      <c r="B447" s="42"/>
      <c r="C447" s="34"/>
      <c r="D447" s="34"/>
      <c r="E447" s="36"/>
      <c r="F447" s="36"/>
      <c r="G447" s="48"/>
      <c r="H447" s="37"/>
      <c r="I447" s="131"/>
      <c r="J447" s="45"/>
      <c r="K447" s="39" t="str">
        <f>IF(AND(ISBLANK($J447)=TRUE,$G447=BD!$B$2),"captura beneficiario",IF(AND(ISBLANK($J447)=TRUE,$G447=BD!$B$8),"Si es más de cinco Indica solo cantidad de beneficiarios",IF(AND(ISBLANK($J447)=TRUE,$G447=BD!$B$9),"Si es más de cinco Indica solo cantidad de beneficiarios",IF(AND(ISBLANK($J447)=TRUE,$G447=BD!$B$10),"Si es más de cinco Indica solo cantidad de beneficiarios",""))))</f>
        <v/>
      </c>
      <c r="L447" s="45"/>
      <c r="M447" s="45"/>
      <c r="N447" s="39" t="str">
        <f>IF(AND(ISBLANK($L447)=TRUE,ISBLANK($M447)=TRUE,$G447=BD!$B$10),"captura origen-destino",IF(AND(ISBLANK($L447)=FALSE,ISBLANK($M447)=TRUE,$G447=BD!$B$10),"Captura destino",IF(AND(ISBLANK($L447)=TRUE,ISBLANK($M447)=FALSE,$G447=BD!$B$10),"captura origen","")))</f>
        <v/>
      </c>
      <c r="O447" s="51"/>
      <c r="P447" s="52"/>
      <c r="Q447" s="51"/>
      <c r="R447" s="39" t="str">
        <f t="shared" si="13"/>
        <v/>
      </c>
      <c r="S447" s="118"/>
    </row>
    <row r="448" spans="1:19" ht="36" customHeight="1" x14ac:dyDescent="0.2">
      <c r="A448" s="89" t="str">
        <f t="shared" si="12"/>
        <v xml:space="preserve"> </v>
      </c>
      <c r="B448" s="90"/>
      <c r="C448" s="91"/>
      <c r="D448" s="91"/>
      <c r="E448" s="92"/>
      <c r="F448" s="92"/>
      <c r="G448" s="93"/>
      <c r="H448" s="95"/>
      <c r="I448" s="130"/>
      <c r="J448" s="96"/>
      <c r="K448" s="94" t="str">
        <f>IF(AND(ISBLANK($J448)=TRUE,$G448=BD!$B$2),"captura beneficiario",IF(AND(ISBLANK($J448)=TRUE,$G448=BD!$B$8),"Si es más de cinco Indica solo cantidad de beneficiarios",IF(AND(ISBLANK($J448)=TRUE,$G448=BD!$B$9),"Si es más de cinco Indica solo cantidad de beneficiarios",IF(AND(ISBLANK($J448)=TRUE,$G448=BD!$B$10),"Si es más de cinco Indica solo cantidad de beneficiarios",""))))</f>
        <v/>
      </c>
      <c r="L448" s="96"/>
      <c r="M448" s="96"/>
      <c r="N448" s="94" t="str">
        <f>IF(AND(ISBLANK($L448)=TRUE,ISBLANK($M448)=TRUE,$G448=BD!$B$10),"captura origen-destino",IF(AND(ISBLANK($L448)=FALSE,ISBLANK($M448)=TRUE,$G448=BD!$B$10),"Captura destino",IF(AND(ISBLANK($L448)=TRUE,ISBLANK($M448)=FALSE,$G448=BD!$B$10),"captura origen","")))</f>
        <v/>
      </c>
      <c r="O448" s="97"/>
      <c r="P448" s="98"/>
      <c r="Q448" s="97"/>
      <c r="R448" s="94" t="str">
        <f t="shared" si="13"/>
        <v/>
      </c>
      <c r="S448" s="118"/>
    </row>
    <row r="449" spans="1:19" ht="36" customHeight="1" x14ac:dyDescent="0.2">
      <c r="A449" s="35" t="str">
        <f t="shared" si="12"/>
        <v xml:space="preserve"> </v>
      </c>
      <c r="B449" s="42"/>
      <c r="C449" s="34"/>
      <c r="D449" s="34"/>
      <c r="E449" s="36"/>
      <c r="F449" s="36"/>
      <c r="G449" s="48"/>
      <c r="H449" s="37"/>
      <c r="I449" s="131"/>
      <c r="J449" s="45"/>
      <c r="K449" s="39" t="str">
        <f>IF(AND(ISBLANK($J449)=TRUE,$G449=BD!$B$2),"captura beneficiario",IF(AND(ISBLANK($J449)=TRUE,$G449=BD!$B$8),"Si es más de cinco Indica solo cantidad de beneficiarios",IF(AND(ISBLANK($J449)=TRUE,$G449=BD!$B$9),"Si es más de cinco Indica solo cantidad de beneficiarios",IF(AND(ISBLANK($J449)=TRUE,$G449=BD!$B$10),"Si es más de cinco Indica solo cantidad de beneficiarios",""))))</f>
        <v/>
      </c>
      <c r="L449" s="45"/>
      <c r="M449" s="45"/>
      <c r="N449" s="39" t="str">
        <f>IF(AND(ISBLANK($L449)=TRUE,ISBLANK($M449)=TRUE,$G449=BD!$B$10),"captura origen-destino",IF(AND(ISBLANK($L449)=FALSE,ISBLANK($M449)=TRUE,$G449=BD!$B$10),"Captura destino",IF(AND(ISBLANK($L449)=TRUE,ISBLANK($M449)=FALSE,$G449=BD!$B$10),"captura origen","")))</f>
        <v/>
      </c>
      <c r="O449" s="51"/>
      <c r="P449" s="52"/>
      <c r="Q449" s="51"/>
      <c r="R449" s="39" t="str">
        <f t="shared" si="13"/>
        <v/>
      </c>
      <c r="S449" s="118"/>
    </row>
    <row r="450" spans="1:19" ht="36" customHeight="1" x14ac:dyDescent="0.2">
      <c r="A450" s="89" t="str">
        <f t="shared" si="12"/>
        <v xml:space="preserve"> </v>
      </c>
      <c r="B450" s="90"/>
      <c r="C450" s="91"/>
      <c r="D450" s="91"/>
      <c r="E450" s="92"/>
      <c r="F450" s="92"/>
      <c r="G450" s="93"/>
      <c r="H450" s="95"/>
      <c r="I450" s="130"/>
      <c r="J450" s="96"/>
      <c r="K450" s="94" t="str">
        <f>IF(AND(ISBLANK($J450)=TRUE,$G450=BD!$B$2),"captura beneficiario",IF(AND(ISBLANK($J450)=TRUE,$G450=BD!$B$8),"Si es más de cinco Indica solo cantidad de beneficiarios",IF(AND(ISBLANK($J450)=TRUE,$G450=BD!$B$9),"Si es más de cinco Indica solo cantidad de beneficiarios",IF(AND(ISBLANK($J450)=TRUE,$G450=BD!$B$10),"Si es más de cinco Indica solo cantidad de beneficiarios",""))))</f>
        <v/>
      </c>
      <c r="L450" s="96"/>
      <c r="M450" s="96"/>
      <c r="N450" s="94" t="str">
        <f>IF(AND(ISBLANK($L450)=TRUE,ISBLANK($M450)=TRUE,$G450=BD!$B$10),"captura origen-destino",IF(AND(ISBLANK($L450)=FALSE,ISBLANK($M450)=TRUE,$G450=BD!$B$10),"Captura destino",IF(AND(ISBLANK($L450)=TRUE,ISBLANK($M450)=FALSE,$G450=BD!$B$10),"captura origen","")))</f>
        <v/>
      </c>
      <c r="O450" s="97"/>
      <c r="P450" s="98"/>
      <c r="Q450" s="97"/>
      <c r="R450" s="94" t="str">
        <f t="shared" si="13"/>
        <v/>
      </c>
      <c r="S450" s="118"/>
    </row>
  </sheetData>
  <sheetProtection algorithmName="SHA-512" hashValue="rM4sK+YiItkngX+IHgkDZ6e/mk8GU0rlxfHq359LICDiUk9yTwBuhnzTVLeaXTyCVRc0f00ECMsr2DD5bGh91w==" saltValue="AZ1MnFY1HvEmhj2bFHbLxQ==" spinCount="100000" sheet="1" objects="1" scenarios="1"/>
  <dataValidations count="5">
    <dataValidation type="decimal" allowBlank="1" showInputMessage="1" showErrorMessage="1" error="Por favor verifique que escribió correctamente la cantidad" promptTitle="Formato Numérico" prompt="ej.:10000" sqref="H3 H9 H7 H5 H15 H13 H11 H21 H19 H17 H27 H25 H23 H33 H31 H29 H39 H37 H35 H45 H43 H41 H51 H49 H47 H57 H55 H53 H63 H61 H59 H69 H67 H65 H75 H73 H71 H81 H79 H77 H87 H85 H83 H93 H91 H89 H99 H97 H95 H105 H103 H101 H111 H109 H107 H117 H115 H113 H123 H121 H119 H129 H127 H125 H135 H133 H131 H141 H139 H137 H147 H145 H143 H153 H151 H149 H159 H157 H155 H165 H163 H161 H171 H169 H167 H177 H175 H173 H183 H181 H179 H189 H187 H185 H195 H193 H191 H201 H199 H197 H207 H205 H203 H213 H211 H209 H219 H217 H215 H225 H223 H221 H231 H229 H227 H237 H235 H233 H243 H241 H239 H249 H247 H245 H255 H253 H251 H261 H259 H257 H267 H265 H263 H273 H271 H269 H279 H277 H275 H285 H283 H281 H291 H289 H287 H297 H295 H293 H303 H301 H299 H309 H307 H305 H315 H313 H311 H321 H319 H317 H327 H325 H323 H333 H331 H329 H339 H337 H335 H345 H343 H341 H351 H349 H347 H357 H355 H353 H363 H361 H359 H369 H367 H365 H375 H373 H371 H381 H379 H377 H387 H385 H383 H393 H391 H389 H399 H397 H395 H405 H403 H401 H411 H409 H407 H417 H415 H413 H423 H421 H419 H429 H427 H425 H435 H433 H431 H437 H439 H441 H443 H445 H447 H449" xr:uid="{00000000-0002-0000-0000-000000000000}">
      <formula1>1</formula1>
      <formula2>200000</formula2>
    </dataValidation>
    <dataValidation type="decimal" allowBlank="1" showInputMessage="1" showErrorMessage="1" error="Verifique que introdujo la cantidad correcta" promptTitle="Formato numérico" prompt="ej.:10000" sqref="H4 H6 H8 H14 H10 H12 H20 H16 H18 H26 H22 H24 H32 H28 H30 H38 H34 H36 H44 H40 H42 H50 H46 H48 H56 H52 H54 H62 H58 H60 H68 H64 H66 H74 H70 H72 H80 H76 H78 H86 H82 H84 H92 H88 H90 H98 H94 H96 H104 H100 H102 H110 H106 H108 H116 H112 H114 H118 H120 H122 H124 H126 H128 H130 H132 H134 H136 H138 H140 H142 H144 H146 H148 H150 H152 H154 H156 H158 H160 H162 H164 H166 H168 H170 H172 H174 H176 H178 H180 H182 H184 H186 H188 H190 H192 H194 H196 H198 H200 H202 H204 H206 H208 H210 H212 H214 H216 H218 H220 H222 H224 H226 H228 H230 H232 H234 H236 H238 H240 H242 H244 H246 H248 H250 H252 H254 H256 H258 H260 H262 H264 H266 H268 H270 H272 H274 H276 H278 H280 H282 H284 H286 H288 H290 H292 H294 H296 H298 H300 H302 H304 H306 H308 H310 H312 H314 H316 H318 H320 H322 H324 H326 H328 H330 H332 H334 H336 H338 H340 H342 H344 H346 H348 H350 H352 H354 H356 H358 H360 H362 H364 H366 H368 H370 H372 H374 H376 H378 H380 H382 H384 H386 H388 H390 H392 H394 H396 H398 H400 H402 H404 H406 H408 H410 H412 H414 H416 H418 H420 H422 H424 H426 H428 H430 H432 H434 H436 H438 H440 H442 H444 H446 H448 H450" xr:uid="{00000000-0002-0000-0000-000001000000}">
      <formula1>1</formula1>
      <formula2>200000</formula2>
    </dataValidation>
    <dataValidation type="date" allowBlank="1" showInputMessage="1" showErrorMessage="1" error="Verifique que la fecha del documento corresponda al periodo que se está capturando o compruebe si capturó la fecha en el formato correcto" promptTitle="Formato Fecha" sqref="B4:B450 B3" xr:uid="{00000000-0002-0000-0000-000002000000}">
      <formula1>44136</formula1>
      <formula2>44347</formula2>
    </dataValidation>
    <dataValidation allowBlank="1" showInputMessage="1" showErrorMessage="1" promptTitle="Formato Fecha" sqref="P3:P450" xr:uid="{00000000-0002-0000-0000-000003000000}"/>
    <dataValidation type="list" allowBlank="1" showInputMessage="1" showErrorMessage="1" sqref="C3:C450" xr:uid="{00000000-0002-0000-0000-000004000000}">
      <formula1>"Factura, Recibo apoyo alimentos, Recibo apoyo hospedaje, Recibo apoyo traslado, Recibo por Honorarios, Recibo traductor indígena"</formula1>
    </dataValidation>
  </dataValidations>
  <printOptions horizontalCentered="1"/>
  <pageMargins left="0.31496062992125984" right="0.31496062992125984" top="0.74803149606299213" bottom="0.35433070866141736" header="0.31496062992125984" footer="0.31496062992125984"/>
  <pageSetup scale="85" pageOrder="overThenDown" orientation="landscape" horizontalDpi="300" verticalDpi="300" r:id="rId1"/>
  <headerFooter>
    <oddHeader>&amp;L&amp;G</oddHeader>
    <oddFooter>&amp;L*JDPOP&amp;R&amp;P</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5000000}">
          <x14:formula1>
            <xm:f>BD!$B$2:$B$10</xm:f>
          </x14:formula1>
          <xm:sqref>G3:G450</xm:sqref>
        </x14:dataValidation>
        <x14:dataValidation type="list" allowBlank="1" showInputMessage="1" showErrorMessage="1" xr:uid="{00000000-0002-0000-0000-000006000000}">
          <x14:formula1>
            <xm:f>BD!$R$2:$R$47</xm:f>
          </x14:formula1>
          <xm:sqref>O3:O450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X105"/>
  <sheetViews>
    <sheetView topLeftCell="A64" workbookViewId="0">
      <selection sqref="A1:XFD63"/>
    </sheetView>
  </sheetViews>
  <sheetFormatPr baseColWidth="10" defaultRowHeight="15" x14ac:dyDescent="0.25"/>
  <cols>
    <col min="1" max="1" width="72.7109375" customWidth="1"/>
    <col min="3" max="12" width="11.42578125" customWidth="1"/>
    <col min="14" max="24" width="11.42578125" customWidth="1"/>
  </cols>
  <sheetData>
    <row r="1" spans="1:24" ht="17.25" hidden="1" customHeight="1" thickBot="1" x14ac:dyDescent="0.3">
      <c r="A1" s="75" t="s">
        <v>1</v>
      </c>
      <c r="B1" s="41" t="s">
        <v>6</v>
      </c>
      <c r="C1" s="9"/>
      <c r="D1" s="76"/>
      <c r="R1" s="121" t="s">
        <v>160</v>
      </c>
    </row>
    <row r="2" spans="1:24" ht="23.25" hidden="1" customHeight="1" thickBot="1" x14ac:dyDescent="0.3">
      <c r="A2" s="43" t="s">
        <v>43</v>
      </c>
      <c r="B2" s="12" t="s">
        <v>8</v>
      </c>
      <c r="D2" s="12"/>
      <c r="R2" s="140" t="s">
        <v>229</v>
      </c>
    </row>
    <row r="3" spans="1:24" ht="16.5" hidden="1" customHeight="1" thickBot="1" x14ac:dyDescent="0.3">
      <c r="A3" s="43" t="s">
        <v>39</v>
      </c>
      <c r="B3" s="12" t="s">
        <v>155</v>
      </c>
      <c r="C3" s="12"/>
      <c r="D3" s="12"/>
      <c r="R3" s="140" t="s">
        <v>230</v>
      </c>
    </row>
    <row r="4" spans="1:24" ht="18.75" hidden="1" customHeight="1" thickBot="1" x14ac:dyDescent="0.3">
      <c r="A4" s="43" t="s">
        <v>39</v>
      </c>
      <c r="B4" s="12" t="s">
        <v>17</v>
      </c>
      <c r="C4" s="12"/>
      <c r="D4" s="12"/>
      <c r="R4" s="140" t="s">
        <v>231</v>
      </c>
    </row>
    <row r="5" spans="1:24" ht="23.25" hidden="1" customHeight="1" thickBot="1" x14ac:dyDescent="0.3">
      <c r="A5" s="43" t="s">
        <v>39</v>
      </c>
      <c r="B5" s="12" t="s">
        <v>156</v>
      </c>
      <c r="C5" s="12"/>
      <c r="D5" s="12"/>
      <c r="R5" s="140" t="s">
        <v>232</v>
      </c>
    </row>
    <row r="6" spans="1:24" ht="21" hidden="1" customHeight="1" thickBot="1" x14ac:dyDescent="0.3">
      <c r="A6" s="43" t="s">
        <v>39</v>
      </c>
      <c r="B6" s="12" t="s">
        <v>14</v>
      </c>
      <c r="C6" s="12"/>
      <c r="D6" s="12"/>
      <c r="R6" s="140" t="s">
        <v>233</v>
      </c>
    </row>
    <row r="7" spans="1:24" ht="20.25" hidden="1" customHeight="1" thickBot="1" x14ac:dyDescent="0.3">
      <c r="A7" s="43" t="s">
        <v>4</v>
      </c>
      <c r="B7" s="12" t="s">
        <v>4</v>
      </c>
      <c r="D7" s="12"/>
      <c r="R7" s="140" t="s">
        <v>234</v>
      </c>
    </row>
    <row r="8" spans="1:24" ht="21" hidden="1" customHeight="1" thickBot="1" x14ac:dyDescent="0.3">
      <c r="A8" s="43" t="s">
        <v>22</v>
      </c>
      <c r="B8" s="12" t="s">
        <v>9</v>
      </c>
      <c r="D8" s="12"/>
      <c r="R8" s="140" t="s">
        <v>163</v>
      </c>
    </row>
    <row r="9" spans="1:24" ht="22.5" hidden="1" customHeight="1" thickBot="1" x14ac:dyDescent="0.3">
      <c r="A9" s="43" t="s">
        <v>22</v>
      </c>
      <c r="B9" s="12" t="s">
        <v>50</v>
      </c>
      <c r="D9" s="12"/>
      <c r="R9" s="140" t="s">
        <v>174</v>
      </c>
    </row>
    <row r="10" spans="1:24" ht="17.25" hidden="1" customHeight="1" thickBot="1" x14ac:dyDescent="0.3">
      <c r="A10" s="43" t="s">
        <v>22</v>
      </c>
      <c r="B10" s="12" t="s">
        <v>10</v>
      </c>
      <c r="D10" s="12"/>
      <c r="R10" s="140" t="s">
        <v>164</v>
      </c>
    </row>
    <row r="11" spans="1:24" ht="21" hidden="1" customHeight="1" thickBot="1" x14ac:dyDescent="0.3">
      <c r="R11" s="140" t="s">
        <v>235</v>
      </c>
    </row>
    <row r="12" spans="1:24" ht="15.75" hidden="1" thickBot="1" x14ac:dyDescent="0.3">
      <c r="A12" s="82" t="s">
        <v>64</v>
      </c>
      <c r="B12" s="70"/>
      <c r="C12" s="71" t="s">
        <v>51</v>
      </c>
      <c r="D12" s="71" t="s">
        <v>55</v>
      </c>
      <c r="E12" s="71" t="s">
        <v>52</v>
      </c>
      <c r="F12" s="71" t="s">
        <v>55</v>
      </c>
      <c r="G12" s="71" t="s">
        <v>53</v>
      </c>
      <c r="H12" s="71" t="s">
        <v>55</v>
      </c>
      <c r="I12" s="71" t="s">
        <v>54</v>
      </c>
      <c r="J12" s="71" t="s">
        <v>55</v>
      </c>
      <c r="K12" s="70" t="s">
        <v>66</v>
      </c>
      <c r="L12" s="70" t="s">
        <v>177</v>
      </c>
      <c r="M12" s="7" t="s">
        <v>67</v>
      </c>
      <c r="N12" s="7" t="s">
        <v>68</v>
      </c>
      <c r="R12" s="140" t="s">
        <v>236</v>
      </c>
    </row>
    <row r="13" spans="1:24" ht="15.75" hidden="1" thickBot="1" x14ac:dyDescent="0.3">
      <c r="A13" s="142" t="s">
        <v>161</v>
      </c>
      <c r="B13" s="143" t="s">
        <v>262</v>
      </c>
      <c r="C13" s="5">
        <v>81776.100000000006</v>
      </c>
      <c r="D13" s="60">
        <v>1</v>
      </c>
      <c r="E13" s="5">
        <v>172987</v>
      </c>
      <c r="F13" s="60">
        <v>1</v>
      </c>
      <c r="G13" s="122" t="s">
        <v>162</v>
      </c>
      <c r="H13" s="60">
        <v>1</v>
      </c>
      <c r="I13" s="5">
        <v>104685.2</v>
      </c>
      <c r="J13" s="60">
        <v>1</v>
      </c>
      <c r="K13" s="73">
        <v>0.2</v>
      </c>
      <c r="L13" s="73" t="s">
        <v>178</v>
      </c>
      <c r="M13" s="102">
        <v>1</v>
      </c>
      <c r="N13" s="12" t="s">
        <v>150</v>
      </c>
      <c r="R13" s="140" t="s">
        <v>237</v>
      </c>
      <c r="X13" s="12"/>
    </row>
    <row r="14" spans="1:24" ht="15.75" hidden="1" thickBot="1" x14ac:dyDescent="0.3">
      <c r="A14" s="142" t="s">
        <v>116</v>
      </c>
      <c r="B14" s="143" t="s">
        <v>261</v>
      </c>
      <c r="C14" s="5">
        <v>71100</v>
      </c>
      <c r="D14" s="60">
        <v>1</v>
      </c>
      <c r="E14" s="72">
        <v>111400</v>
      </c>
      <c r="F14" s="60">
        <v>1</v>
      </c>
      <c r="G14" s="5">
        <v>15000</v>
      </c>
      <c r="H14" s="60">
        <v>1</v>
      </c>
      <c r="I14" s="72">
        <v>40000</v>
      </c>
      <c r="J14" s="60">
        <v>1</v>
      </c>
      <c r="K14" s="73">
        <v>0.2</v>
      </c>
      <c r="L14" s="73" t="s">
        <v>179</v>
      </c>
      <c r="M14" s="101">
        <v>2</v>
      </c>
      <c r="N14" s="115" t="s">
        <v>69</v>
      </c>
      <c r="O14" s="116"/>
      <c r="P14" s="116"/>
      <c r="Q14" s="116"/>
      <c r="R14" s="140" t="s">
        <v>238</v>
      </c>
      <c r="S14" s="116"/>
      <c r="T14" s="116"/>
      <c r="U14" s="116"/>
      <c r="V14" s="116"/>
      <c r="W14" s="116"/>
      <c r="X14" s="12"/>
    </row>
    <row r="15" spans="1:24" ht="15.75" hidden="1" thickBot="1" x14ac:dyDescent="0.3">
      <c r="A15" s="144" t="s">
        <v>147</v>
      </c>
      <c r="B15" s="143" t="s">
        <v>263</v>
      </c>
      <c r="C15" s="5">
        <v>115000</v>
      </c>
      <c r="D15" s="60">
        <v>1</v>
      </c>
      <c r="E15" s="5">
        <v>216858</v>
      </c>
      <c r="F15" s="60">
        <v>1</v>
      </c>
      <c r="G15" s="122" t="s">
        <v>162</v>
      </c>
      <c r="H15" s="60">
        <v>1</v>
      </c>
      <c r="I15" s="5">
        <v>65450</v>
      </c>
      <c r="J15" s="60">
        <v>1</v>
      </c>
      <c r="K15" s="73">
        <v>0.2</v>
      </c>
      <c r="L15" s="73" t="s">
        <v>183</v>
      </c>
      <c r="M15" s="102">
        <v>3</v>
      </c>
      <c r="N15" s="115" t="s">
        <v>70</v>
      </c>
      <c r="O15" s="116"/>
      <c r="P15" s="116"/>
      <c r="Q15" s="116"/>
      <c r="R15" s="140" t="s">
        <v>175</v>
      </c>
      <c r="S15" s="116"/>
      <c r="T15" s="116"/>
      <c r="U15" s="116"/>
      <c r="V15" s="116"/>
      <c r="W15" s="116"/>
      <c r="X15" s="12"/>
    </row>
    <row r="16" spans="1:24" ht="15.75" hidden="1" thickBot="1" x14ac:dyDescent="0.3">
      <c r="A16" s="142" t="s">
        <v>107</v>
      </c>
      <c r="B16" s="143" t="s">
        <v>264</v>
      </c>
      <c r="C16" s="5">
        <v>91344</v>
      </c>
      <c r="D16" s="84">
        <v>1</v>
      </c>
      <c r="E16" s="88">
        <v>39594</v>
      </c>
      <c r="F16" s="84">
        <v>1</v>
      </c>
      <c r="G16" s="5">
        <v>14000</v>
      </c>
      <c r="H16" s="84">
        <v>1</v>
      </c>
      <c r="I16" s="88">
        <v>159664</v>
      </c>
      <c r="J16" s="84">
        <v>1</v>
      </c>
      <c r="K16" s="85">
        <v>0.2</v>
      </c>
      <c r="L16" s="73" t="s">
        <v>180</v>
      </c>
      <c r="M16" s="101">
        <v>4</v>
      </c>
      <c r="N16" s="115" t="s">
        <v>71</v>
      </c>
      <c r="O16" s="116"/>
      <c r="P16" s="116"/>
      <c r="Q16" s="116"/>
      <c r="R16" s="140" t="s">
        <v>239</v>
      </c>
      <c r="S16" s="116"/>
      <c r="T16" s="116"/>
      <c r="U16" s="116"/>
      <c r="V16" s="116"/>
      <c r="W16" s="116"/>
      <c r="X16" s="12"/>
    </row>
    <row r="17" spans="1:24" ht="15.75" hidden="1" thickBot="1" x14ac:dyDescent="0.3">
      <c r="A17" s="142" t="s">
        <v>137</v>
      </c>
      <c r="B17" s="143" t="s">
        <v>311</v>
      </c>
      <c r="C17" s="5">
        <v>105000</v>
      </c>
      <c r="D17" s="60">
        <v>1</v>
      </c>
      <c r="E17" s="5">
        <v>84000</v>
      </c>
      <c r="F17" s="60">
        <v>1</v>
      </c>
      <c r="G17" s="5">
        <v>15000</v>
      </c>
      <c r="H17" s="84">
        <v>1</v>
      </c>
      <c r="I17" s="5">
        <v>146000</v>
      </c>
      <c r="J17" s="60">
        <v>1</v>
      </c>
      <c r="K17" s="73">
        <v>0.2</v>
      </c>
      <c r="L17" s="73" t="s">
        <v>184</v>
      </c>
      <c r="M17" s="102">
        <v>5</v>
      </c>
      <c r="N17" s="115" t="s">
        <v>72</v>
      </c>
      <c r="O17" s="116"/>
      <c r="P17" s="116"/>
      <c r="Q17" s="116"/>
      <c r="R17" s="140" t="s">
        <v>240</v>
      </c>
      <c r="S17" s="116"/>
      <c r="T17" s="116"/>
      <c r="U17" s="116"/>
      <c r="V17" s="116"/>
      <c r="W17" s="116"/>
      <c r="X17" s="12"/>
    </row>
    <row r="18" spans="1:24" ht="15.75" hidden="1" thickBot="1" x14ac:dyDescent="0.3">
      <c r="A18" s="145" t="s">
        <v>123</v>
      </c>
      <c r="B18" s="143" t="s">
        <v>265</v>
      </c>
      <c r="C18" s="5">
        <v>65264.94</v>
      </c>
      <c r="D18" s="60">
        <v>1</v>
      </c>
      <c r="E18" s="72">
        <v>51027.86</v>
      </c>
      <c r="F18" s="60">
        <v>1</v>
      </c>
      <c r="G18" s="5">
        <v>15000</v>
      </c>
      <c r="H18" s="84">
        <v>1</v>
      </c>
      <c r="I18" s="72">
        <v>86257</v>
      </c>
      <c r="J18" s="60">
        <v>1</v>
      </c>
      <c r="K18" s="73">
        <v>0.2</v>
      </c>
      <c r="L18" s="73" t="s">
        <v>185</v>
      </c>
      <c r="M18" s="101">
        <v>6</v>
      </c>
      <c r="N18" s="115" t="s">
        <v>73</v>
      </c>
      <c r="O18" s="116"/>
      <c r="P18" s="116"/>
      <c r="Q18" s="116"/>
      <c r="R18" s="140" t="s">
        <v>241</v>
      </c>
      <c r="S18" s="116"/>
      <c r="T18" s="116"/>
      <c r="U18" s="116"/>
      <c r="V18" s="116"/>
      <c r="W18" s="116"/>
      <c r="X18" s="12"/>
    </row>
    <row r="19" spans="1:24" ht="15.75" hidden="1" thickBot="1" x14ac:dyDescent="0.3">
      <c r="A19" s="142" t="s">
        <v>134</v>
      </c>
      <c r="B19" s="143" t="s">
        <v>266</v>
      </c>
      <c r="C19" s="5">
        <v>68616</v>
      </c>
      <c r="D19" s="86">
        <v>1</v>
      </c>
      <c r="E19" s="83">
        <v>53863</v>
      </c>
      <c r="F19" s="86">
        <v>1</v>
      </c>
      <c r="G19" s="5">
        <v>14399</v>
      </c>
      <c r="H19" s="84">
        <v>1</v>
      </c>
      <c r="I19" s="83">
        <v>91842</v>
      </c>
      <c r="J19" s="86">
        <v>1</v>
      </c>
      <c r="K19" s="85">
        <v>0.2</v>
      </c>
      <c r="L19" s="73" t="s">
        <v>182</v>
      </c>
      <c r="M19" s="102">
        <v>7</v>
      </c>
      <c r="N19" s="115" t="s">
        <v>74</v>
      </c>
      <c r="O19" s="116"/>
      <c r="P19" s="116"/>
      <c r="Q19" s="116"/>
      <c r="R19" s="140" t="s">
        <v>242</v>
      </c>
      <c r="S19" s="116"/>
      <c r="T19" s="116"/>
      <c r="U19" s="116"/>
      <c r="V19" s="116"/>
      <c r="W19" s="116"/>
      <c r="X19" s="12"/>
    </row>
    <row r="20" spans="1:24" ht="15.75" hidden="1" thickBot="1" x14ac:dyDescent="0.3">
      <c r="A20" s="146" t="s">
        <v>129</v>
      </c>
      <c r="B20" s="143" t="s">
        <v>267</v>
      </c>
      <c r="C20" s="5">
        <v>98850</v>
      </c>
      <c r="D20" s="86">
        <v>1</v>
      </c>
      <c r="E20" s="83">
        <v>18500</v>
      </c>
      <c r="F20" s="86">
        <v>1</v>
      </c>
      <c r="G20" s="122" t="s">
        <v>162</v>
      </c>
      <c r="H20" s="86">
        <v>1</v>
      </c>
      <c r="I20" s="83">
        <v>212152</v>
      </c>
      <c r="J20" s="86">
        <v>1</v>
      </c>
      <c r="K20" s="85">
        <v>0.2</v>
      </c>
      <c r="L20" s="73" t="s">
        <v>186</v>
      </c>
      <c r="M20" s="101">
        <v>8</v>
      </c>
      <c r="N20" s="115" t="s">
        <v>75</v>
      </c>
      <c r="O20" s="116"/>
      <c r="P20" s="116"/>
      <c r="Q20" s="116"/>
      <c r="R20" s="140" t="s">
        <v>243</v>
      </c>
      <c r="S20" s="116"/>
      <c r="T20" s="116"/>
      <c r="U20" s="116"/>
      <c r="V20" s="116"/>
      <c r="W20" s="116"/>
      <c r="X20" s="12"/>
    </row>
    <row r="21" spans="1:24" ht="15.75" hidden="1" thickBot="1" x14ac:dyDescent="0.3">
      <c r="A21" s="142" t="s">
        <v>108</v>
      </c>
      <c r="B21" s="143" t="s">
        <v>268</v>
      </c>
      <c r="C21" s="5">
        <v>30000</v>
      </c>
      <c r="D21" s="60">
        <v>1</v>
      </c>
      <c r="E21" s="72">
        <v>154400</v>
      </c>
      <c r="F21" s="60">
        <v>1</v>
      </c>
      <c r="G21" s="5">
        <v>15000</v>
      </c>
      <c r="H21" s="60">
        <v>1</v>
      </c>
      <c r="I21" s="72">
        <v>15300</v>
      </c>
      <c r="J21" s="60">
        <v>1</v>
      </c>
      <c r="K21" s="73">
        <v>0.2</v>
      </c>
      <c r="L21" s="73" t="s">
        <v>187</v>
      </c>
      <c r="M21" s="102">
        <v>9</v>
      </c>
      <c r="N21" s="115" t="s">
        <v>76</v>
      </c>
      <c r="O21" s="116"/>
      <c r="P21" s="116"/>
      <c r="Q21" s="116"/>
      <c r="R21" s="141" t="s">
        <v>165</v>
      </c>
      <c r="S21" s="116"/>
      <c r="T21" s="116"/>
      <c r="U21" s="116"/>
      <c r="V21" s="116"/>
      <c r="W21" s="116"/>
      <c r="X21" s="12"/>
    </row>
    <row r="22" spans="1:24" ht="15.75" hidden="1" thickBot="1" x14ac:dyDescent="0.3">
      <c r="A22" s="142" t="s">
        <v>125</v>
      </c>
      <c r="B22" s="143" t="s">
        <v>269</v>
      </c>
      <c r="C22" s="5">
        <v>75000</v>
      </c>
      <c r="D22" s="60">
        <v>1</v>
      </c>
      <c r="E22" s="5">
        <v>43335</v>
      </c>
      <c r="F22" s="60">
        <v>1</v>
      </c>
      <c r="G22" s="5">
        <v>10500</v>
      </c>
      <c r="H22" s="60">
        <v>1</v>
      </c>
      <c r="I22" s="5">
        <v>121165</v>
      </c>
      <c r="J22" s="60">
        <v>1</v>
      </c>
      <c r="K22" s="73">
        <v>0.2</v>
      </c>
      <c r="L22" s="73" t="s">
        <v>188</v>
      </c>
      <c r="M22" s="101">
        <v>10</v>
      </c>
      <c r="N22" s="115" t="s">
        <v>77</v>
      </c>
      <c r="O22" s="116"/>
      <c r="P22" s="116"/>
      <c r="Q22" s="116"/>
      <c r="R22" s="141" t="s">
        <v>166</v>
      </c>
      <c r="S22" s="116"/>
      <c r="T22" s="116"/>
      <c r="U22" s="116"/>
      <c r="V22" s="116"/>
      <c r="W22" s="116"/>
      <c r="X22" s="12"/>
    </row>
    <row r="23" spans="1:24" ht="15.75" hidden="1" thickBot="1" x14ac:dyDescent="0.3">
      <c r="A23" s="142" t="s">
        <v>121</v>
      </c>
      <c r="B23" s="143" t="s">
        <v>270</v>
      </c>
      <c r="C23" s="5">
        <v>67000</v>
      </c>
      <c r="D23" s="60">
        <v>1</v>
      </c>
      <c r="E23" s="72">
        <v>91246</v>
      </c>
      <c r="F23" s="60">
        <v>1</v>
      </c>
      <c r="G23" s="122" t="s">
        <v>162</v>
      </c>
      <c r="H23" s="60">
        <v>1</v>
      </c>
      <c r="I23" s="72">
        <v>86701</v>
      </c>
      <c r="J23" s="60">
        <v>1</v>
      </c>
      <c r="K23" s="73">
        <v>0.2</v>
      </c>
      <c r="L23" s="73" t="s">
        <v>189</v>
      </c>
      <c r="M23" s="102">
        <v>11</v>
      </c>
      <c r="N23" s="115" t="s">
        <v>78</v>
      </c>
      <c r="O23" s="116"/>
      <c r="P23" s="116"/>
      <c r="Q23" s="116"/>
      <c r="R23" s="141" t="s">
        <v>167</v>
      </c>
      <c r="S23" s="116"/>
      <c r="T23" s="116"/>
      <c r="U23" s="116"/>
      <c r="V23" s="116"/>
      <c r="W23" s="116"/>
      <c r="X23" s="12"/>
    </row>
    <row r="24" spans="1:24" ht="15.75" hidden="1" thickBot="1" x14ac:dyDescent="0.3">
      <c r="A24" s="142" t="s">
        <v>141</v>
      </c>
      <c r="B24" s="143" t="s">
        <v>271</v>
      </c>
      <c r="C24" s="5">
        <v>61360</v>
      </c>
      <c r="D24" s="60">
        <v>1</v>
      </c>
      <c r="E24" s="5">
        <v>149340</v>
      </c>
      <c r="F24" s="60">
        <v>1</v>
      </c>
      <c r="G24" s="122" t="s">
        <v>162</v>
      </c>
      <c r="H24" s="60">
        <v>1</v>
      </c>
      <c r="I24" s="5">
        <v>38600</v>
      </c>
      <c r="J24" s="60">
        <v>1</v>
      </c>
      <c r="K24" s="73">
        <v>0.2</v>
      </c>
      <c r="L24" s="73" t="s">
        <v>190</v>
      </c>
      <c r="M24" s="101">
        <v>12</v>
      </c>
      <c r="N24" s="115" t="s">
        <v>79</v>
      </c>
      <c r="O24" s="116"/>
      <c r="P24" s="116"/>
      <c r="Q24" s="116"/>
      <c r="R24" s="141" t="s">
        <v>172</v>
      </c>
      <c r="S24" s="116"/>
      <c r="T24" s="116"/>
      <c r="U24" s="116"/>
      <c r="V24" s="116"/>
      <c r="W24" s="116"/>
      <c r="X24" s="12"/>
    </row>
    <row r="25" spans="1:24" ht="15.75" hidden="1" thickBot="1" x14ac:dyDescent="0.3">
      <c r="A25" s="146" t="s">
        <v>130</v>
      </c>
      <c r="B25" s="143" t="s">
        <v>272</v>
      </c>
      <c r="C25" s="5">
        <v>75000</v>
      </c>
      <c r="D25" s="86">
        <v>1</v>
      </c>
      <c r="E25" s="83">
        <v>96800</v>
      </c>
      <c r="F25" s="86">
        <v>1</v>
      </c>
      <c r="G25" s="122" t="s">
        <v>162</v>
      </c>
      <c r="H25" s="86">
        <v>1</v>
      </c>
      <c r="I25" s="83">
        <v>78200</v>
      </c>
      <c r="J25" s="86">
        <v>1</v>
      </c>
      <c r="K25" s="85">
        <v>0.2</v>
      </c>
      <c r="L25" s="73" t="s">
        <v>191</v>
      </c>
      <c r="M25" s="102">
        <v>13</v>
      </c>
      <c r="N25" s="115" t="s">
        <v>80</v>
      </c>
      <c r="O25" s="116"/>
      <c r="P25" s="116"/>
      <c r="Q25" s="116"/>
      <c r="R25" s="141" t="s">
        <v>244</v>
      </c>
      <c r="S25" s="116"/>
      <c r="T25" s="116"/>
      <c r="U25" s="116"/>
      <c r="V25" s="116"/>
      <c r="W25" s="116"/>
      <c r="X25" s="12"/>
    </row>
    <row r="26" spans="1:24" ht="15.75" hidden="1" thickBot="1" x14ac:dyDescent="0.3">
      <c r="A26" s="142" t="s">
        <v>122</v>
      </c>
      <c r="B26" s="143" t="s">
        <v>273</v>
      </c>
      <c r="C26" s="5">
        <v>103000</v>
      </c>
      <c r="D26" s="60">
        <v>1</v>
      </c>
      <c r="E26" s="72">
        <v>84312</v>
      </c>
      <c r="F26" s="60">
        <v>1</v>
      </c>
      <c r="G26" s="122" t="s">
        <v>162</v>
      </c>
      <c r="H26" s="60">
        <v>1</v>
      </c>
      <c r="I26" s="72">
        <v>156100</v>
      </c>
      <c r="J26" s="60">
        <v>1</v>
      </c>
      <c r="K26" s="73">
        <v>0.2</v>
      </c>
      <c r="L26" s="73" t="s">
        <v>192</v>
      </c>
      <c r="M26" s="101">
        <v>14</v>
      </c>
      <c r="N26" s="115" t="s">
        <v>81</v>
      </c>
      <c r="O26" s="116"/>
      <c r="P26" s="116"/>
      <c r="Q26" s="116"/>
      <c r="R26" s="141" t="s">
        <v>245</v>
      </c>
      <c r="S26" s="116"/>
      <c r="T26" s="116"/>
      <c r="U26" s="116"/>
      <c r="V26" s="116"/>
      <c r="W26" s="116"/>
      <c r="X26" s="12"/>
    </row>
    <row r="27" spans="1:24" ht="15.75" hidden="1" thickBot="1" x14ac:dyDescent="0.3">
      <c r="A27" s="142" t="s">
        <v>127</v>
      </c>
      <c r="B27" s="143" t="s">
        <v>274</v>
      </c>
      <c r="C27" s="5">
        <v>75000</v>
      </c>
      <c r="D27" s="60">
        <v>1</v>
      </c>
      <c r="E27" s="5">
        <v>113356.68</v>
      </c>
      <c r="F27" s="60">
        <v>1</v>
      </c>
      <c r="G27" s="5">
        <v>14978</v>
      </c>
      <c r="H27" s="60">
        <v>1</v>
      </c>
      <c r="I27" s="5">
        <v>46665.32</v>
      </c>
      <c r="J27" s="60">
        <v>1</v>
      </c>
      <c r="K27" s="73">
        <v>0.2</v>
      </c>
      <c r="L27" s="73" t="s">
        <v>193</v>
      </c>
      <c r="M27" s="102">
        <v>15</v>
      </c>
      <c r="N27" s="115" t="s">
        <v>82</v>
      </c>
      <c r="O27" s="116"/>
      <c r="P27" s="116"/>
      <c r="Q27" s="116"/>
      <c r="R27" s="141" t="s">
        <v>246</v>
      </c>
      <c r="S27" s="116"/>
      <c r="T27" s="116"/>
      <c r="U27" s="116"/>
      <c r="V27" s="116"/>
      <c r="W27" s="116"/>
      <c r="X27" s="12"/>
    </row>
    <row r="28" spans="1:24" ht="15.75" hidden="1" thickBot="1" x14ac:dyDescent="0.3">
      <c r="A28" s="142" t="s">
        <v>111</v>
      </c>
      <c r="B28" s="143" t="s">
        <v>275</v>
      </c>
      <c r="C28" s="5">
        <v>120000</v>
      </c>
      <c r="D28" s="60">
        <v>1</v>
      </c>
      <c r="E28" s="72">
        <v>167100</v>
      </c>
      <c r="F28" s="60">
        <v>1</v>
      </c>
      <c r="G28" s="122" t="s">
        <v>162</v>
      </c>
      <c r="H28" s="60">
        <v>1</v>
      </c>
      <c r="I28" s="72">
        <v>112900</v>
      </c>
      <c r="J28" s="60">
        <v>1</v>
      </c>
      <c r="K28" s="73">
        <v>0.2</v>
      </c>
      <c r="L28" s="73" t="s">
        <v>194</v>
      </c>
      <c r="M28" s="101">
        <v>16</v>
      </c>
      <c r="N28" s="115" t="s">
        <v>83</v>
      </c>
      <c r="O28" s="116"/>
      <c r="P28" s="116"/>
      <c r="Q28" s="116"/>
      <c r="R28" s="141" t="s">
        <v>247</v>
      </c>
      <c r="S28" s="116"/>
      <c r="T28" s="116"/>
      <c r="U28" s="116"/>
      <c r="V28" s="116"/>
      <c r="W28" s="116"/>
      <c r="X28" s="12"/>
    </row>
    <row r="29" spans="1:24" ht="26.25" hidden="1" thickBot="1" x14ac:dyDescent="0.3">
      <c r="A29" s="142" t="s">
        <v>120</v>
      </c>
      <c r="B29" s="143" t="s">
        <v>276</v>
      </c>
      <c r="C29" s="5">
        <v>104758.5</v>
      </c>
      <c r="D29" s="60">
        <v>1</v>
      </c>
      <c r="E29" s="72">
        <v>172136.5</v>
      </c>
      <c r="F29" s="60">
        <v>1</v>
      </c>
      <c r="G29" s="122" t="s">
        <v>162</v>
      </c>
      <c r="H29" s="60">
        <v>1</v>
      </c>
      <c r="I29" s="72">
        <v>72300</v>
      </c>
      <c r="J29" s="60">
        <v>1</v>
      </c>
      <c r="K29" s="73">
        <v>0.2</v>
      </c>
      <c r="L29" s="73" t="s">
        <v>195</v>
      </c>
      <c r="M29" s="102">
        <v>17</v>
      </c>
      <c r="N29" s="115" t="s">
        <v>84</v>
      </c>
      <c r="O29" s="116"/>
      <c r="P29" s="116"/>
      <c r="Q29" s="116"/>
      <c r="R29" s="141" t="s">
        <v>248</v>
      </c>
      <c r="S29" s="116"/>
      <c r="T29" s="116"/>
      <c r="U29" s="116"/>
      <c r="V29" s="116"/>
      <c r="W29" s="116"/>
      <c r="X29" s="12"/>
    </row>
    <row r="30" spans="1:24" ht="15.75" hidden="1" thickBot="1" x14ac:dyDescent="0.3">
      <c r="A30" s="142" t="s">
        <v>142</v>
      </c>
      <c r="B30" s="143" t="s">
        <v>277</v>
      </c>
      <c r="C30" s="5">
        <v>72500</v>
      </c>
      <c r="D30" s="60">
        <v>1</v>
      </c>
      <c r="E30" s="5">
        <v>112919</v>
      </c>
      <c r="F30" s="60">
        <v>1</v>
      </c>
      <c r="G30" s="122" t="s">
        <v>162</v>
      </c>
      <c r="H30" s="60">
        <v>1</v>
      </c>
      <c r="I30" s="5">
        <v>60941</v>
      </c>
      <c r="J30" s="60">
        <v>1</v>
      </c>
      <c r="K30" s="73">
        <v>0.2</v>
      </c>
      <c r="L30" s="73" t="s">
        <v>196</v>
      </c>
      <c r="M30" s="101">
        <v>18</v>
      </c>
      <c r="N30" s="115" t="s">
        <v>85</v>
      </c>
      <c r="O30" s="116"/>
      <c r="P30" s="116"/>
      <c r="Q30" s="116"/>
      <c r="R30" s="141" t="s">
        <v>171</v>
      </c>
      <c r="S30" s="116"/>
      <c r="T30" s="116"/>
      <c r="U30" s="116"/>
      <c r="V30" s="116"/>
      <c r="W30" s="116"/>
      <c r="X30" s="12"/>
    </row>
    <row r="31" spans="1:24" ht="15.75" hidden="1" thickBot="1" x14ac:dyDescent="0.3">
      <c r="A31" s="147" t="s">
        <v>117</v>
      </c>
      <c r="B31" s="143" t="s">
        <v>278</v>
      </c>
      <c r="C31" s="5">
        <v>85587</v>
      </c>
      <c r="D31" s="60">
        <v>1</v>
      </c>
      <c r="E31" s="72">
        <v>99290</v>
      </c>
      <c r="F31" s="60">
        <v>1</v>
      </c>
      <c r="G31" s="5">
        <v>10793</v>
      </c>
      <c r="H31" s="60">
        <v>1</v>
      </c>
      <c r="I31" s="72">
        <v>89620</v>
      </c>
      <c r="J31" s="60">
        <v>1</v>
      </c>
      <c r="K31" s="73">
        <v>0.2</v>
      </c>
      <c r="L31" s="73" t="s">
        <v>197</v>
      </c>
      <c r="M31" s="102">
        <v>19</v>
      </c>
      <c r="N31" s="115" t="s">
        <v>86</v>
      </c>
      <c r="O31" s="116"/>
      <c r="P31" s="116"/>
      <c r="Q31" s="116"/>
      <c r="R31" s="141" t="s">
        <v>249</v>
      </c>
      <c r="S31" s="116"/>
      <c r="T31" s="116"/>
      <c r="U31" s="116"/>
      <c r="V31" s="116"/>
      <c r="W31" s="116"/>
      <c r="X31" s="12"/>
    </row>
    <row r="32" spans="1:24" ht="15.75" hidden="1" thickBot="1" x14ac:dyDescent="0.3">
      <c r="A32" s="142" t="s">
        <v>109</v>
      </c>
      <c r="B32" s="143" t="s">
        <v>279</v>
      </c>
      <c r="C32" s="5">
        <v>46000</v>
      </c>
      <c r="D32" s="60">
        <v>1</v>
      </c>
      <c r="E32" s="72">
        <v>51801</v>
      </c>
      <c r="F32" s="60">
        <v>1</v>
      </c>
      <c r="G32" s="5">
        <v>15997</v>
      </c>
      <c r="H32" s="60">
        <v>1</v>
      </c>
      <c r="I32" s="72">
        <v>85660</v>
      </c>
      <c r="J32" s="60">
        <v>1</v>
      </c>
      <c r="K32" s="73">
        <v>0.2</v>
      </c>
      <c r="L32" s="73" t="s">
        <v>198</v>
      </c>
      <c r="M32" s="101">
        <v>20</v>
      </c>
      <c r="N32" s="115" t="s">
        <v>87</v>
      </c>
      <c r="O32" s="116"/>
      <c r="P32" s="116"/>
      <c r="Q32" s="116"/>
      <c r="R32" s="141" t="s">
        <v>173</v>
      </c>
      <c r="S32" s="116"/>
      <c r="T32" s="116"/>
      <c r="U32" s="116"/>
      <c r="V32" s="116"/>
      <c r="W32" s="116"/>
      <c r="X32" s="12"/>
    </row>
    <row r="33" spans="1:24" ht="15" hidden="1" customHeight="1" thickBot="1" x14ac:dyDescent="0.3">
      <c r="A33" s="142" t="s">
        <v>106</v>
      </c>
      <c r="B33" s="143" t="s">
        <v>280</v>
      </c>
      <c r="C33" s="5">
        <v>97000</v>
      </c>
      <c r="D33" s="60">
        <v>1</v>
      </c>
      <c r="E33" s="72">
        <v>124950</v>
      </c>
      <c r="F33" s="60">
        <v>1</v>
      </c>
      <c r="G33" s="122" t="s">
        <v>162</v>
      </c>
      <c r="H33" s="60">
        <v>1</v>
      </c>
      <c r="I33" s="72">
        <v>102300</v>
      </c>
      <c r="J33" s="60">
        <v>1</v>
      </c>
      <c r="K33" s="73">
        <v>0.2</v>
      </c>
      <c r="L33" s="73" t="s">
        <v>199</v>
      </c>
      <c r="M33" s="102">
        <v>21</v>
      </c>
      <c r="N33" s="115" t="s">
        <v>88</v>
      </c>
      <c r="O33" s="116"/>
      <c r="P33" s="116"/>
      <c r="Q33" s="116"/>
      <c r="R33" s="141" t="s">
        <v>168</v>
      </c>
      <c r="S33" s="116"/>
      <c r="T33" s="116"/>
      <c r="U33" s="116"/>
      <c r="V33" s="116"/>
      <c r="W33" s="116"/>
      <c r="X33" s="12"/>
    </row>
    <row r="34" spans="1:24" ht="15" hidden="1" customHeight="1" thickBot="1" x14ac:dyDescent="0.3">
      <c r="A34" s="146" t="s">
        <v>132</v>
      </c>
      <c r="B34" s="143" t="s">
        <v>281</v>
      </c>
      <c r="C34" s="5">
        <v>112688</v>
      </c>
      <c r="D34" s="86">
        <v>1</v>
      </c>
      <c r="E34" s="83">
        <v>139342</v>
      </c>
      <c r="F34" s="86">
        <v>1</v>
      </c>
      <c r="G34" s="122" t="s">
        <v>162</v>
      </c>
      <c r="H34" s="86">
        <v>1</v>
      </c>
      <c r="I34" s="83">
        <v>123610</v>
      </c>
      <c r="J34" s="86">
        <v>1</v>
      </c>
      <c r="K34" s="85">
        <v>0.2</v>
      </c>
      <c r="L34" s="73" t="s">
        <v>200</v>
      </c>
      <c r="M34" s="101">
        <v>22</v>
      </c>
      <c r="N34" s="117" t="s">
        <v>89</v>
      </c>
      <c r="O34" s="117"/>
      <c r="P34" s="117"/>
      <c r="Q34" s="117"/>
      <c r="R34" s="141" t="s">
        <v>250</v>
      </c>
      <c r="S34" s="117"/>
      <c r="T34" s="117"/>
      <c r="U34" s="117"/>
      <c r="V34" s="117"/>
      <c r="W34" s="117"/>
    </row>
    <row r="35" spans="1:24" ht="15" hidden="1" customHeight="1" thickBot="1" x14ac:dyDescent="0.3">
      <c r="A35" s="142" t="s">
        <v>133</v>
      </c>
      <c r="B35" s="143" t="s">
        <v>282</v>
      </c>
      <c r="C35" s="5">
        <v>101000</v>
      </c>
      <c r="D35" s="84">
        <v>1</v>
      </c>
      <c r="E35" s="83">
        <v>58415</v>
      </c>
      <c r="F35" s="84">
        <v>1</v>
      </c>
      <c r="G35" s="5">
        <v>13700</v>
      </c>
      <c r="H35" s="84">
        <v>1</v>
      </c>
      <c r="I35" s="83">
        <v>175600</v>
      </c>
      <c r="J35" s="84">
        <v>1</v>
      </c>
      <c r="K35" s="85">
        <v>0.2</v>
      </c>
      <c r="L35" s="73" t="s">
        <v>201</v>
      </c>
      <c r="M35" s="102">
        <v>23</v>
      </c>
      <c r="N35" s="117" t="s">
        <v>90</v>
      </c>
      <c r="O35" s="117"/>
      <c r="P35" s="117"/>
      <c r="Q35" s="117"/>
      <c r="R35" s="141" t="s">
        <v>169</v>
      </c>
      <c r="S35" s="117"/>
      <c r="T35" s="117"/>
      <c r="U35" s="117"/>
      <c r="V35" s="117"/>
      <c r="W35" s="117"/>
    </row>
    <row r="36" spans="1:24" ht="15" hidden="1" customHeight="1" thickBot="1" x14ac:dyDescent="0.3">
      <c r="A36" s="142" t="s">
        <v>138</v>
      </c>
      <c r="B36" s="143" t="s">
        <v>283</v>
      </c>
      <c r="C36" s="5">
        <v>66550</v>
      </c>
      <c r="D36" s="60">
        <v>1</v>
      </c>
      <c r="E36" s="5">
        <v>122550</v>
      </c>
      <c r="F36" s="60">
        <v>1</v>
      </c>
      <c r="G36" s="5">
        <v>15000</v>
      </c>
      <c r="H36" s="60">
        <v>1</v>
      </c>
      <c r="I36" s="5">
        <v>45900</v>
      </c>
      <c r="J36" s="60">
        <v>1</v>
      </c>
      <c r="K36" s="73">
        <v>0.2</v>
      </c>
      <c r="L36" s="73" t="s">
        <v>202</v>
      </c>
      <c r="M36" s="101">
        <v>24</v>
      </c>
      <c r="N36" s="117" t="s">
        <v>91</v>
      </c>
      <c r="O36" s="117"/>
      <c r="P36" s="117"/>
      <c r="Q36" s="117"/>
      <c r="R36" s="141" t="s">
        <v>251</v>
      </c>
      <c r="S36" s="117"/>
      <c r="T36" s="117"/>
      <c r="U36" s="117"/>
      <c r="V36" s="117"/>
      <c r="W36" s="117"/>
    </row>
    <row r="37" spans="1:24" ht="15.75" hidden="1" thickBot="1" x14ac:dyDescent="0.3">
      <c r="A37" s="142" t="s">
        <v>100</v>
      </c>
      <c r="B37" s="143" t="s">
        <v>284</v>
      </c>
      <c r="C37" s="5">
        <v>69000</v>
      </c>
      <c r="D37" s="60">
        <v>1</v>
      </c>
      <c r="E37" s="72">
        <v>141750</v>
      </c>
      <c r="F37" s="60">
        <v>1</v>
      </c>
      <c r="G37" s="5">
        <v>15000</v>
      </c>
      <c r="H37" s="60">
        <v>1</v>
      </c>
      <c r="I37" s="72">
        <v>24250</v>
      </c>
      <c r="J37" s="60">
        <v>1</v>
      </c>
      <c r="K37" s="73">
        <v>0.2</v>
      </c>
      <c r="L37" s="73" t="s">
        <v>203</v>
      </c>
      <c r="M37" s="102">
        <v>25</v>
      </c>
      <c r="N37" s="117" t="s">
        <v>151</v>
      </c>
      <c r="O37" s="117"/>
      <c r="P37" s="117"/>
      <c r="Q37" s="117"/>
      <c r="R37" s="141" t="s">
        <v>252</v>
      </c>
      <c r="S37" s="117"/>
      <c r="T37" s="117"/>
      <c r="U37" s="117"/>
      <c r="V37" s="117"/>
      <c r="W37" s="117"/>
    </row>
    <row r="38" spans="1:24" ht="15" hidden="1" customHeight="1" thickBot="1" x14ac:dyDescent="0.3">
      <c r="A38" s="142" t="s">
        <v>126</v>
      </c>
      <c r="B38" s="143" t="s">
        <v>285</v>
      </c>
      <c r="C38" s="5">
        <v>75000</v>
      </c>
      <c r="D38" s="60">
        <v>1</v>
      </c>
      <c r="E38" s="5">
        <v>111100</v>
      </c>
      <c r="F38" s="60">
        <v>1</v>
      </c>
      <c r="G38" s="122" t="s">
        <v>162</v>
      </c>
      <c r="H38" s="60">
        <v>1</v>
      </c>
      <c r="I38" s="5">
        <v>63900</v>
      </c>
      <c r="J38" s="60">
        <v>1</v>
      </c>
      <c r="K38" s="73">
        <v>0.2</v>
      </c>
      <c r="L38" s="73" t="s">
        <v>204</v>
      </c>
      <c r="M38" s="101">
        <v>26</v>
      </c>
      <c r="N38" s="124" t="s">
        <v>92</v>
      </c>
      <c r="O38" s="123"/>
      <c r="P38" s="123"/>
      <c r="Q38" s="123"/>
      <c r="R38" s="141" t="s">
        <v>170</v>
      </c>
      <c r="S38" s="123"/>
      <c r="T38" s="123"/>
      <c r="U38" s="123"/>
      <c r="V38" s="123"/>
      <c r="W38" s="123"/>
    </row>
    <row r="39" spans="1:24" ht="15" hidden="1" customHeight="1" thickBot="1" x14ac:dyDescent="0.3">
      <c r="A39" s="142" t="s">
        <v>103</v>
      </c>
      <c r="B39" s="143" t="s">
        <v>286</v>
      </c>
      <c r="C39" s="5">
        <v>105000</v>
      </c>
      <c r="D39" s="60">
        <v>1</v>
      </c>
      <c r="E39" s="72">
        <v>128700</v>
      </c>
      <c r="F39" s="60">
        <v>1</v>
      </c>
      <c r="G39" s="5">
        <v>12000</v>
      </c>
      <c r="H39" s="60">
        <v>1</v>
      </c>
      <c r="I39" s="72">
        <v>71300</v>
      </c>
      <c r="J39" s="60">
        <v>1</v>
      </c>
      <c r="K39" s="73">
        <v>0.2</v>
      </c>
      <c r="L39" s="73" t="s">
        <v>205</v>
      </c>
      <c r="M39" s="102">
        <v>27</v>
      </c>
      <c r="N39" s="124" t="s">
        <v>93</v>
      </c>
      <c r="O39" s="124"/>
      <c r="P39" s="124"/>
      <c r="Q39" s="124"/>
      <c r="R39" s="141" t="s">
        <v>253</v>
      </c>
      <c r="S39" s="124"/>
      <c r="T39" s="124"/>
      <c r="U39" s="124"/>
      <c r="V39" s="124"/>
      <c r="W39" s="124"/>
    </row>
    <row r="40" spans="1:24" ht="15.75" hidden="1" thickBot="1" x14ac:dyDescent="0.3">
      <c r="A40" s="148" t="s">
        <v>105</v>
      </c>
      <c r="B40" s="143" t="s">
        <v>287</v>
      </c>
      <c r="C40" s="5">
        <v>119970</v>
      </c>
      <c r="D40" s="60">
        <v>1</v>
      </c>
      <c r="E40" s="72">
        <v>212930</v>
      </c>
      <c r="F40" s="60">
        <v>1</v>
      </c>
      <c r="G40" s="122" t="s">
        <v>162</v>
      </c>
      <c r="H40" s="60">
        <v>1</v>
      </c>
      <c r="I40" s="72">
        <v>67000</v>
      </c>
      <c r="J40" s="60">
        <v>1</v>
      </c>
      <c r="K40" s="73">
        <v>0.2</v>
      </c>
      <c r="L40" s="73" t="s">
        <v>206</v>
      </c>
      <c r="M40" s="101">
        <v>28</v>
      </c>
      <c r="N40" s="125" t="s">
        <v>94</v>
      </c>
      <c r="O40" s="125"/>
      <c r="P40" s="125"/>
      <c r="Q40" s="125"/>
      <c r="R40" s="141" t="s">
        <v>254</v>
      </c>
      <c r="S40" s="125"/>
      <c r="T40" s="125"/>
      <c r="U40" s="125"/>
      <c r="V40" s="125"/>
      <c r="W40" s="125"/>
    </row>
    <row r="41" spans="1:24" ht="15.75" hidden="1" thickBot="1" x14ac:dyDescent="0.3">
      <c r="A41" s="142" t="s">
        <v>119</v>
      </c>
      <c r="B41" s="143" t="s">
        <v>288</v>
      </c>
      <c r="C41" s="5">
        <v>62936.94</v>
      </c>
      <c r="D41" s="60">
        <v>1</v>
      </c>
      <c r="E41" s="72">
        <v>131460</v>
      </c>
      <c r="F41" s="60">
        <v>1</v>
      </c>
      <c r="G41" s="5">
        <v>15000</v>
      </c>
      <c r="H41" s="60">
        <v>1</v>
      </c>
      <c r="I41" s="72">
        <v>31875</v>
      </c>
      <c r="J41" s="60">
        <v>1</v>
      </c>
      <c r="K41" s="73">
        <v>0.2</v>
      </c>
      <c r="L41" s="73" t="s">
        <v>207</v>
      </c>
      <c r="M41" s="102">
        <v>29</v>
      </c>
      <c r="N41" s="126" t="s">
        <v>95</v>
      </c>
      <c r="O41" s="126"/>
      <c r="P41" s="126"/>
      <c r="Q41" s="126"/>
      <c r="R41" s="141" t="s">
        <v>255</v>
      </c>
      <c r="S41" s="126"/>
      <c r="T41" s="126"/>
      <c r="U41" s="126"/>
      <c r="V41" s="126"/>
      <c r="W41" s="126"/>
    </row>
    <row r="42" spans="1:24" ht="15.75" hidden="1" thickBot="1" x14ac:dyDescent="0.3">
      <c r="A42" s="142" t="s">
        <v>112</v>
      </c>
      <c r="B42" s="143" t="s">
        <v>289</v>
      </c>
      <c r="C42" s="5">
        <v>91500</v>
      </c>
      <c r="D42" s="60">
        <v>1</v>
      </c>
      <c r="E42" s="72">
        <v>10020</v>
      </c>
      <c r="F42" s="60">
        <v>1</v>
      </c>
      <c r="G42" s="122" t="s">
        <v>162</v>
      </c>
      <c r="H42" s="60">
        <v>1</v>
      </c>
      <c r="I42" s="72">
        <v>203700</v>
      </c>
      <c r="J42" s="60">
        <v>1</v>
      </c>
      <c r="K42" s="73">
        <v>0.2</v>
      </c>
      <c r="L42" s="73" t="s">
        <v>208</v>
      </c>
      <c r="M42" s="101">
        <v>30</v>
      </c>
      <c r="N42" t="s">
        <v>96</v>
      </c>
      <c r="R42" s="141" t="s">
        <v>256</v>
      </c>
    </row>
    <row r="43" spans="1:24" ht="26.25" hidden="1" thickBot="1" x14ac:dyDescent="0.3">
      <c r="A43" s="142" t="s">
        <v>101</v>
      </c>
      <c r="B43" s="143" t="s">
        <v>290</v>
      </c>
      <c r="C43" s="5">
        <v>115215</v>
      </c>
      <c r="D43" s="60">
        <v>1</v>
      </c>
      <c r="E43" s="72">
        <v>179500</v>
      </c>
      <c r="F43" s="60">
        <v>1</v>
      </c>
      <c r="G43" s="122" t="s">
        <v>162</v>
      </c>
      <c r="H43" s="60">
        <v>1</v>
      </c>
      <c r="I43" s="72">
        <v>89335</v>
      </c>
      <c r="J43" s="60">
        <v>1</v>
      </c>
      <c r="K43" s="73">
        <v>0.2</v>
      </c>
      <c r="L43" s="73" t="s">
        <v>209</v>
      </c>
      <c r="M43" s="102">
        <v>31</v>
      </c>
      <c r="R43" s="141" t="s">
        <v>257</v>
      </c>
    </row>
    <row r="44" spans="1:24" ht="15.75" hidden="1" thickBot="1" x14ac:dyDescent="0.3">
      <c r="A44" s="146" t="s">
        <v>128</v>
      </c>
      <c r="B44" s="143" t="s">
        <v>291</v>
      </c>
      <c r="C44" s="5">
        <v>67447.8</v>
      </c>
      <c r="D44" s="86">
        <v>1</v>
      </c>
      <c r="E44" s="83">
        <v>50028.2</v>
      </c>
      <c r="F44" s="86">
        <v>1</v>
      </c>
      <c r="G44" s="122" t="s">
        <v>162</v>
      </c>
      <c r="H44" s="86">
        <v>1</v>
      </c>
      <c r="I44" s="83">
        <v>107350</v>
      </c>
      <c r="J44" s="86">
        <v>1</v>
      </c>
      <c r="K44" s="85">
        <v>0.2</v>
      </c>
      <c r="L44" s="73" t="s">
        <v>210</v>
      </c>
      <c r="M44" s="101">
        <v>32</v>
      </c>
      <c r="R44" s="141" t="s">
        <v>159</v>
      </c>
    </row>
    <row r="45" spans="1:24" ht="15.75" hidden="1" thickBot="1" x14ac:dyDescent="0.3">
      <c r="A45" s="142" t="s">
        <v>143</v>
      </c>
      <c r="B45" s="143" t="s">
        <v>292</v>
      </c>
      <c r="C45" s="5">
        <v>75000</v>
      </c>
      <c r="D45" s="60">
        <v>1</v>
      </c>
      <c r="E45" s="5">
        <v>77695</v>
      </c>
      <c r="F45" s="60">
        <v>1</v>
      </c>
      <c r="G45" s="5">
        <v>10000</v>
      </c>
      <c r="H45" s="60">
        <v>1</v>
      </c>
      <c r="I45" s="5">
        <v>87305</v>
      </c>
      <c r="J45" s="60">
        <v>1</v>
      </c>
      <c r="K45" s="73">
        <v>0.2</v>
      </c>
      <c r="L45" s="73" t="s">
        <v>211</v>
      </c>
      <c r="M45" s="102">
        <v>33</v>
      </c>
      <c r="R45" s="141" t="s">
        <v>258</v>
      </c>
    </row>
    <row r="46" spans="1:24" ht="15.75" hidden="1" thickBot="1" x14ac:dyDescent="0.3">
      <c r="A46" s="142" t="s">
        <v>118</v>
      </c>
      <c r="B46" s="143" t="s">
        <v>293</v>
      </c>
      <c r="C46" s="5">
        <v>75000</v>
      </c>
      <c r="D46" s="60">
        <v>1</v>
      </c>
      <c r="E46" s="72">
        <v>110000</v>
      </c>
      <c r="F46" s="60">
        <v>1</v>
      </c>
      <c r="G46" s="5">
        <v>15000</v>
      </c>
      <c r="H46" s="60">
        <v>1</v>
      </c>
      <c r="I46" s="72">
        <v>50000</v>
      </c>
      <c r="J46" s="60">
        <v>1</v>
      </c>
      <c r="K46" s="73">
        <v>0.2</v>
      </c>
      <c r="L46" s="73" t="s">
        <v>212</v>
      </c>
      <c r="M46" s="101">
        <v>34</v>
      </c>
      <c r="R46" s="141" t="s">
        <v>259</v>
      </c>
    </row>
    <row r="47" spans="1:24" ht="15.75" hidden="1" thickBot="1" x14ac:dyDescent="0.3">
      <c r="A47" s="144" t="s">
        <v>148</v>
      </c>
      <c r="B47" s="143" t="s">
        <v>294</v>
      </c>
      <c r="C47" s="5">
        <v>77600</v>
      </c>
      <c r="D47" s="60">
        <v>1</v>
      </c>
      <c r="E47" s="5">
        <v>105035.45</v>
      </c>
      <c r="F47" s="60">
        <v>1</v>
      </c>
      <c r="G47" s="5">
        <v>14520.54</v>
      </c>
      <c r="H47" s="60">
        <v>1</v>
      </c>
      <c r="I47" s="5">
        <v>109726</v>
      </c>
      <c r="J47" s="60">
        <v>1</v>
      </c>
      <c r="K47" s="73">
        <v>0.2</v>
      </c>
      <c r="L47" s="73" t="s">
        <v>213</v>
      </c>
      <c r="M47" s="102">
        <v>35</v>
      </c>
      <c r="R47" s="141" t="s">
        <v>260</v>
      </c>
    </row>
    <row r="48" spans="1:24" hidden="1" x14ac:dyDescent="0.25">
      <c r="A48" s="144" t="s">
        <v>146</v>
      </c>
      <c r="B48" s="143" t="s">
        <v>295</v>
      </c>
      <c r="C48" s="5">
        <v>71000</v>
      </c>
      <c r="D48" s="60">
        <v>1</v>
      </c>
      <c r="E48" s="5">
        <v>61725</v>
      </c>
      <c r="F48" s="60">
        <v>1</v>
      </c>
      <c r="G48" s="122" t="s">
        <v>162</v>
      </c>
      <c r="H48" s="60">
        <v>1</v>
      </c>
      <c r="I48" s="5">
        <v>106500</v>
      </c>
      <c r="J48" s="60">
        <v>1</v>
      </c>
      <c r="K48" s="73">
        <v>0.2</v>
      </c>
      <c r="L48" s="73" t="s">
        <v>214</v>
      </c>
      <c r="M48" s="101">
        <v>36</v>
      </c>
    </row>
    <row r="49" spans="1:18" hidden="1" x14ac:dyDescent="0.25">
      <c r="A49" s="142" t="s">
        <v>102</v>
      </c>
      <c r="B49" s="143" t="s">
        <v>296</v>
      </c>
      <c r="C49" s="5">
        <v>75000</v>
      </c>
      <c r="D49" s="60">
        <v>1</v>
      </c>
      <c r="E49" s="72">
        <v>130000</v>
      </c>
      <c r="F49" s="60">
        <v>1</v>
      </c>
      <c r="G49" s="5">
        <v>12000</v>
      </c>
      <c r="H49" s="60">
        <v>1</v>
      </c>
      <c r="I49" s="72">
        <v>33000</v>
      </c>
      <c r="J49" s="60">
        <v>1</v>
      </c>
      <c r="K49" s="73">
        <v>0.2</v>
      </c>
      <c r="L49" s="73" t="s">
        <v>215</v>
      </c>
      <c r="M49" s="102">
        <v>37</v>
      </c>
    </row>
    <row r="50" spans="1:18" hidden="1" x14ac:dyDescent="0.25">
      <c r="A50" s="145" t="s">
        <v>110</v>
      </c>
      <c r="B50" s="143" t="s">
        <v>297</v>
      </c>
      <c r="C50" s="5">
        <v>74863</v>
      </c>
      <c r="D50" s="60">
        <v>1</v>
      </c>
      <c r="E50" s="72">
        <v>36682</v>
      </c>
      <c r="F50" s="60">
        <v>1</v>
      </c>
      <c r="G50" s="5">
        <v>13600</v>
      </c>
      <c r="H50" s="60">
        <v>1</v>
      </c>
      <c r="I50" s="72">
        <v>124400</v>
      </c>
      <c r="J50" s="60">
        <v>1</v>
      </c>
      <c r="K50" s="73">
        <v>0.2</v>
      </c>
      <c r="L50" s="73" t="s">
        <v>216</v>
      </c>
      <c r="M50" s="101">
        <v>38</v>
      </c>
    </row>
    <row r="51" spans="1:18" hidden="1" x14ac:dyDescent="0.25">
      <c r="A51" s="142" t="s">
        <v>135</v>
      </c>
      <c r="B51" s="143" t="s">
        <v>298</v>
      </c>
      <c r="C51" s="5">
        <v>75000</v>
      </c>
      <c r="D51" s="60">
        <v>1</v>
      </c>
      <c r="E51" s="5">
        <v>46760</v>
      </c>
      <c r="F51" s="60">
        <v>1</v>
      </c>
      <c r="G51" s="5">
        <v>14340</v>
      </c>
      <c r="H51" s="60">
        <v>1</v>
      </c>
      <c r="I51" s="5">
        <v>113900</v>
      </c>
      <c r="J51" s="60">
        <v>1</v>
      </c>
      <c r="K51" s="73">
        <v>0.2</v>
      </c>
      <c r="L51" s="73" t="s">
        <v>217</v>
      </c>
      <c r="M51" s="102">
        <v>39</v>
      </c>
    </row>
    <row r="52" spans="1:18" hidden="1" x14ac:dyDescent="0.25">
      <c r="A52" s="144" t="s">
        <v>149</v>
      </c>
      <c r="B52" s="143" t="s">
        <v>299</v>
      </c>
      <c r="C52" s="5">
        <v>100899</v>
      </c>
      <c r="D52" s="60">
        <v>1</v>
      </c>
      <c r="E52" s="5">
        <v>134262</v>
      </c>
      <c r="F52" s="60">
        <v>1</v>
      </c>
      <c r="G52" s="5">
        <v>14000</v>
      </c>
      <c r="H52" s="60">
        <v>1</v>
      </c>
      <c r="I52" s="5">
        <v>87295</v>
      </c>
      <c r="J52" s="60">
        <v>1</v>
      </c>
      <c r="K52" s="73">
        <v>0.2</v>
      </c>
      <c r="L52" s="73" t="s">
        <v>218</v>
      </c>
      <c r="M52" s="101">
        <v>40</v>
      </c>
      <c r="R52" s="127"/>
    </row>
    <row r="53" spans="1:18" hidden="1" x14ac:dyDescent="0.25">
      <c r="A53" s="142" t="s">
        <v>113</v>
      </c>
      <c r="B53" s="143" t="s">
        <v>300</v>
      </c>
      <c r="C53" s="5">
        <v>74412</v>
      </c>
      <c r="D53" s="60">
        <v>1</v>
      </c>
      <c r="E53" s="72">
        <v>55889</v>
      </c>
      <c r="F53" s="60">
        <v>1</v>
      </c>
      <c r="G53" s="5">
        <v>14999</v>
      </c>
      <c r="H53" s="84">
        <v>1</v>
      </c>
      <c r="I53" s="72">
        <v>102740</v>
      </c>
      <c r="J53" s="60">
        <v>1</v>
      </c>
      <c r="K53" s="73">
        <v>0.2</v>
      </c>
      <c r="L53" s="73" t="s">
        <v>219</v>
      </c>
      <c r="M53" s="102">
        <v>41</v>
      </c>
      <c r="R53" s="127"/>
    </row>
    <row r="54" spans="1:18" hidden="1" x14ac:dyDescent="0.25">
      <c r="A54" s="142" t="s">
        <v>124</v>
      </c>
      <c r="B54" s="143" t="s">
        <v>301</v>
      </c>
      <c r="C54" s="83">
        <v>91500</v>
      </c>
      <c r="D54" s="84">
        <v>1</v>
      </c>
      <c r="E54" s="83">
        <v>128500</v>
      </c>
      <c r="F54" s="84">
        <v>1</v>
      </c>
      <c r="G54" s="83">
        <v>15000</v>
      </c>
      <c r="H54" s="84">
        <v>1</v>
      </c>
      <c r="I54" s="83">
        <v>70000</v>
      </c>
      <c r="J54" s="84">
        <v>1</v>
      </c>
      <c r="K54" s="85">
        <v>0.2</v>
      </c>
      <c r="L54" s="73" t="s">
        <v>220</v>
      </c>
      <c r="M54" s="101">
        <v>42</v>
      </c>
      <c r="R54" s="127"/>
    </row>
    <row r="55" spans="1:18" hidden="1" x14ac:dyDescent="0.25">
      <c r="A55" s="142" t="s">
        <v>114</v>
      </c>
      <c r="B55" s="143" t="s">
        <v>302</v>
      </c>
      <c r="C55" s="5">
        <v>73000</v>
      </c>
      <c r="D55" s="60">
        <v>1</v>
      </c>
      <c r="E55" s="72">
        <v>53950</v>
      </c>
      <c r="F55" s="60">
        <v>1</v>
      </c>
      <c r="G55" s="5">
        <v>15000</v>
      </c>
      <c r="H55" s="60">
        <v>1</v>
      </c>
      <c r="I55" s="72">
        <v>91050</v>
      </c>
      <c r="J55" s="60">
        <v>1</v>
      </c>
      <c r="K55" s="73">
        <v>0.2</v>
      </c>
      <c r="L55" s="73" t="s">
        <v>221</v>
      </c>
      <c r="M55" s="102">
        <v>43</v>
      </c>
      <c r="R55" s="127"/>
    </row>
    <row r="56" spans="1:18" hidden="1" x14ac:dyDescent="0.25">
      <c r="A56" s="142" t="s">
        <v>139</v>
      </c>
      <c r="B56" s="143" t="s">
        <v>303</v>
      </c>
      <c r="C56" s="5">
        <v>67000</v>
      </c>
      <c r="D56" s="60">
        <v>1</v>
      </c>
      <c r="E56" s="5">
        <v>73725</v>
      </c>
      <c r="F56" s="60">
        <v>1</v>
      </c>
      <c r="G56" s="5">
        <v>9700</v>
      </c>
      <c r="H56" s="84">
        <v>1</v>
      </c>
      <c r="I56" s="5">
        <v>83380</v>
      </c>
      <c r="J56" s="60">
        <v>1</v>
      </c>
      <c r="K56" s="73">
        <v>0.2</v>
      </c>
      <c r="L56" s="73" t="s">
        <v>222</v>
      </c>
      <c r="M56" s="101">
        <v>44</v>
      </c>
      <c r="R56" s="127"/>
    </row>
    <row r="57" spans="1:18" hidden="1" x14ac:dyDescent="0.25">
      <c r="A57" s="142" t="s">
        <v>144</v>
      </c>
      <c r="B57" s="143" t="s">
        <v>304</v>
      </c>
      <c r="C57" s="5">
        <v>87540</v>
      </c>
      <c r="D57" s="60">
        <v>1</v>
      </c>
      <c r="E57" s="5">
        <v>183560</v>
      </c>
      <c r="F57" s="60">
        <v>1</v>
      </c>
      <c r="G57" s="122" t="s">
        <v>162</v>
      </c>
      <c r="H57" s="60">
        <v>1</v>
      </c>
      <c r="I57" s="5">
        <v>20700</v>
      </c>
      <c r="J57" s="60">
        <v>1</v>
      </c>
      <c r="K57" s="73">
        <v>0.2</v>
      </c>
      <c r="L57" s="73" t="s">
        <v>223</v>
      </c>
      <c r="M57" s="102">
        <v>45</v>
      </c>
      <c r="R57" s="127"/>
    </row>
    <row r="58" spans="1:18" hidden="1" x14ac:dyDescent="0.25">
      <c r="A58" s="142" t="s">
        <v>140</v>
      </c>
      <c r="B58" s="143" t="s">
        <v>305</v>
      </c>
      <c r="C58" s="83">
        <v>72127.570000000007</v>
      </c>
      <c r="D58" s="84">
        <v>1</v>
      </c>
      <c r="E58" s="83">
        <v>59107.67</v>
      </c>
      <c r="F58" s="84">
        <v>1</v>
      </c>
      <c r="G58" s="83">
        <v>15000</v>
      </c>
      <c r="H58" s="84">
        <v>1</v>
      </c>
      <c r="I58" s="83">
        <v>94190</v>
      </c>
      <c r="J58" s="84">
        <v>1</v>
      </c>
      <c r="K58" s="85">
        <v>0.2</v>
      </c>
      <c r="L58" s="73" t="s">
        <v>181</v>
      </c>
      <c r="M58" s="101">
        <v>46</v>
      </c>
      <c r="R58" s="127"/>
    </row>
    <row r="59" spans="1:18" hidden="1" x14ac:dyDescent="0.25">
      <c r="A59" s="144" t="s">
        <v>145</v>
      </c>
      <c r="B59" s="143" t="s">
        <v>306</v>
      </c>
      <c r="C59" s="5">
        <v>87298</v>
      </c>
      <c r="D59" s="60">
        <v>1</v>
      </c>
      <c r="E59" s="5">
        <v>68792</v>
      </c>
      <c r="F59" s="60">
        <v>1</v>
      </c>
      <c r="G59" s="122" t="s">
        <v>162</v>
      </c>
      <c r="H59" s="60">
        <v>1</v>
      </c>
      <c r="I59" s="5">
        <v>160890</v>
      </c>
      <c r="J59" s="60">
        <v>1</v>
      </c>
      <c r="K59" s="73">
        <v>0.2</v>
      </c>
      <c r="L59" s="73" t="s">
        <v>224</v>
      </c>
      <c r="M59" s="102">
        <v>47</v>
      </c>
      <c r="R59" s="127"/>
    </row>
    <row r="60" spans="1:18" hidden="1" x14ac:dyDescent="0.25">
      <c r="A60" s="142" t="s">
        <v>136</v>
      </c>
      <c r="B60" s="143" t="s">
        <v>307</v>
      </c>
      <c r="C60" s="5">
        <v>67500</v>
      </c>
      <c r="D60" s="60">
        <v>1</v>
      </c>
      <c r="E60" s="5">
        <v>145300</v>
      </c>
      <c r="F60" s="60">
        <v>1</v>
      </c>
      <c r="G60" s="122" t="s">
        <v>162</v>
      </c>
      <c r="H60" s="60">
        <v>1</v>
      </c>
      <c r="I60" s="5">
        <v>21150</v>
      </c>
      <c r="J60" s="60">
        <v>1</v>
      </c>
      <c r="K60" s="73">
        <v>0.2</v>
      </c>
      <c r="L60" s="73" t="s">
        <v>225</v>
      </c>
      <c r="M60" s="101">
        <v>48</v>
      </c>
      <c r="R60" s="127"/>
    </row>
    <row r="61" spans="1:18" hidden="1" x14ac:dyDescent="0.25">
      <c r="A61" s="142" t="s">
        <v>104</v>
      </c>
      <c r="B61" s="143" t="s">
        <v>308</v>
      </c>
      <c r="C61" s="5">
        <v>78000</v>
      </c>
      <c r="D61" s="60">
        <v>1</v>
      </c>
      <c r="E61" s="72">
        <v>177511</v>
      </c>
      <c r="F61" s="60">
        <v>1</v>
      </c>
      <c r="G61" s="122" t="s">
        <v>162</v>
      </c>
      <c r="H61" s="60">
        <v>1</v>
      </c>
      <c r="I61" s="72">
        <v>48050</v>
      </c>
      <c r="J61" s="60">
        <v>1</v>
      </c>
      <c r="K61" s="73">
        <v>0.2</v>
      </c>
      <c r="L61" s="73" t="s">
        <v>226</v>
      </c>
      <c r="M61" s="102">
        <v>49</v>
      </c>
      <c r="R61" s="127"/>
    </row>
    <row r="62" spans="1:18" hidden="1" x14ac:dyDescent="0.25">
      <c r="A62" s="146" t="s">
        <v>131</v>
      </c>
      <c r="B62" s="143" t="s">
        <v>309</v>
      </c>
      <c r="C62" s="5">
        <v>100000</v>
      </c>
      <c r="D62" s="86">
        <v>1</v>
      </c>
      <c r="E62" s="83">
        <v>62650</v>
      </c>
      <c r="F62" s="86">
        <v>1</v>
      </c>
      <c r="G62" s="122" t="s">
        <v>162</v>
      </c>
      <c r="H62" s="86">
        <v>1</v>
      </c>
      <c r="I62" s="74">
        <v>174750</v>
      </c>
      <c r="J62" s="86">
        <v>0</v>
      </c>
      <c r="K62" s="85">
        <v>0.2</v>
      </c>
      <c r="L62" s="73" t="s">
        <v>227</v>
      </c>
      <c r="M62" s="101">
        <v>50</v>
      </c>
      <c r="R62" s="127"/>
    </row>
    <row r="63" spans="1:18" hidden="1" x14ac:dyDescent="0.25">
      <c r="A63" s="142" t="s">
        <v>115</v>
      </c>
      <c r="B63" s="143" t="s">
        <v>310</v>
      </c>
      <c r="C63" s="5">
        <v>43365</v>
      </c>
      <c r="D63" s="60">
        <v>1</v>
      </c>
      <c r="E63" s="72">
        <v>25185</v>
      </c>
      <c r="F63" s="60">
        <v>1</v>
      </c>
      <c r="G63" s="122" t="s">
        <v>162</v>
      </c>
      <c r="H63" s="84">
        <v>1</v>
      </c>
      <c r="I63" s="72">
        <v>76000</v>
      </c>
      <c r="J63" s="60">
        <v>1</v>
      </c>
      <c r="K63" s="73">
        <v>0.2</v>
      </c>
      <c r="L63" s="73" t="s">
        <v>228</v>
      </c>
      <c r="M63" s="102">
        <v>51</v>
      </c>
      <c r="R63" s="127"/>
    </row>
    <row r="64" spans="1:18" x14ac:dyDescent="0.25">
      <c r="R64" s="127"/>
    </row>
    <row r="65" spans="18:18" x14ac:dyDescent="0.25">
      <c r="R65" s="127"/>
    </row>
    <row r="66" spans="18:18" x14ac:dyDescent="0.25">
      <c r="R66" s="127"/>
    </row>
    <row r="67" spans="18:18" x14ac:dyDescent="0.25">
      <c r="R67" s="127"/>
    </row>
    <row r="68" spans="18:18" x14ac:dyDescent="0.25">
      <c r="R68" s="127"/>
    </row>
    <row r="69" spans="18:18" x14ac:dyDescent="0.25">
      <c r="R69" s="127"/>
    </row>
    <row r="70" spans="18:18" x14ac:dyDescent="0.25">
      <c r="R70" s="127"/>
    </row>
    <row r="71" spans="18:18" x14ac:dyDescent="0.25">
      <c r="R71" s="127"/>
    </row>
    <row r="72" spans="18:18" x14ac:dyDescent="0.25">
      <c r="R72" s="127"/>
    </row>
    <row r="73" spans="18:18" x14ac:dyDescent="0.25">
      <c r="R73" s="127"/>
    </row>
    <row r="74" spans="18:18" x14ac:dyDescent="0.25">
      <c r="R74" s="127"/>
    </row>
    <row r="75" spans="18:18" x14ac:dyDescent="0.25">
      <c r="R75" s="127"/>
    </row>
    <row r="76" spans="18:18" x14ac:dyDescent="0.25">
      <c r="R76" s="127"/>
    </row>
    <row r="77" spans="18:18" x14ac:dyDescent="0.25">
      <c r="R77" s="127"/>
    </row>
    <row r="78" spans="18:18" x14ac:dyDescent="0.25">
      <c r="R78" s="127"/>
    </row>
    <row r="79" spans="18:18" x14ac:dyDescent="0.25">
      <c r="R79" s="127"/>
    </row>
    <row r="80" spans="18:18" x14ac:dyDescent="0.25">
      <c r="R80" s="127"/>
    </row>
    <row r="81" spans="18:18" x14ac:dyDescent="0.25">
      <c r="R81" s="128"/>
    </row>
    <row r="82" spans="18:18" x14ac:dyDescent="0.25">
      <c r="R82" s="128"/>
    </row>
    <row r="83" spans="18:18" x14ac:dyDescent="0.25">
      <c r="R83" s="128"/>
    </row>
    <row r="84" spans="18:18" x14ac:dyDescent="0.25">
      <c r="R84" s="128"/>
    </row>
    <row r="85" spans="18:18" x14ac:dyDescent="0.25">
      <c r="R85" s="128"/>
    </row>
    <row r="86" spans="18:18" x14ac:dyDescent="0.25">
      <c r="R86" s="128"/>
    </row>
    <row r="87" spans="18:18" x14ac:dyDescent="0.25">
      <c r="R87" s="128"/>
    </row>
    <row r="88" spans="18:18" x14ac:dyDescent="0.25">
      <c r="R88" s="128"/>
    </row>
    <row r="89" spans="18:18" x14ac:dyDescent="0.25">
      <c r="R89" s="128"/>
    </row>
    <row r="90" spans="18:18" x14ac:dyDescent="0.25">
      <c r="R90" s="127"/>
    </row>
    <row r="91" spans="18:18" x14ac:dyDescent="0.25">
      <c r="R91" s="127"/>
    </row>
    <row r="92" spans="18:18" x14ac:dyDescent="0.25">
      <c r="R92" s="128"/>
    </row>
    <row r="93" spans="18:18" x14ac:dyDescent="0.25">
      <c r="R93" s="128"/>
    </row>
    <row r="94" spans="18:18" x14ac:dyDescent="0.25">
      <c r="R94" s="128"/>
    </row>
    <row r="95" spans="18:18" x14ac:dyDescent="0.25">
      <c r="R95" s="127"/>
    </row>
    <row r="96" spans="18:18" x14ac:dyDescent="0.25">
      <c r="R96" s="127"/>
    </row>
    <row r="97" spans="18:18" x14ac:dyDescent="0.25">
      <c r="R97" s="127"/>
    </row>
    <row r="105" spans="18:18" x14ac:dyDescent="0.25">
      <c r="R105" s="128"/>
    </row>
  </sheetData>
  <sheetProtection algorithmName="SHA-512" hashValue="dFGKec03do6F0CmEuTIcujSu3NEbwR4phKqX9zs7UubEdbJr24MwBDr5hI5W5+fKDzO0ftUudreq4npHcmyZuw==" saltValue="Ch3G49Q1BN+UwpYqYCUSQA==" spinCount="100000" sheet="1" objects="1" scenarios="1"/>
  <phoneticPr fontId="3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62"/>
  <sheetViews>
    <sheetView showGridLines="0" view="pageLayout" topLeftCell="A10" zoomScaleNormal="85" workbookViewId="0">
      <selection activeCell="B3" sqref="B3:C4"/>
    </sheetView>
  </sheetViews>
  <sheetFormatPr baseColWidth="10" defaultRowHeight="15" x14ac:dyDescent="0.25"/>
  <cols>
    <col min="1" max="1" width="26.7109375" customWidth="1"/>
    <col min="2" max="2" width="14.28515625" customWidth="1"/>
    <col min="3" max="3" width="17.28515625" customWidth="1"/>
    <col min="4" max="4" width="22" customWidth="1"/>
    <col min="5" max="5" width="18.85546875" bestFit="1" customWidth="1"/>
    <col min="6" max="6" width="7.42578125" customWidth="1"/>
    <col min="7" max="7" width="17.28515625" customWidth="1"/>
    <col min="8" max="8" width="11.85546875" bestFit="1" customWidth="1"/>
    <col min="9" max="9" width="12.5703125" bestFit="1" customWidth="1"/>
  </cols>
  <sheetData>
    <row r="1" spans="1:8" ht="23.25" x14ac:dyDescent="0.35">
      <c r="A1" s="157" t="s">
        <v>38</v>
      </c>
      <c r="B1" s="157"/>
      <c r="C1" s="157"/>
      <c r="D1" s="157"/>
      <c r="E1" s="157"/>
      <c r="F1" s="6"/>
      <c r="G1" s="49"/>
    </row>
    <row r="2" spans="1:8" x14ac:dyDescent="0.25">
      <c r="G2" s="49"/>
    </row>
    <row r="3" spans="1:8" x14ac:dyDescent="0.25">
      <c r="A3" s="29" t="s">
        <v>19</v>
      </c>
      <c r="B3" s="159" t="s">
        <v>137</v>
      </c>
      <c r="C3" s="159"/>
      <c r="D3" s="132" t="s">
        <v>33</v>
      </c>
      <c r="E3" s="133" t="str">
        <f>IF($B$3="","",VLOOKUP($B$3,BD!A13:B63,2,FALSE))</f>
        <v>osc20</v>
      </c>
      <c r="G3" s="49"/>
      <c r="H3" s="4"/>
    </row>
    <row r="4" spans="1:8" ht="35.1" customHeight="1" x14ac:dyDescent="0.25">
      <c r="B4" s="159"/>
      <c r="C4" s="159"/>
      <c r="G4" s="49"/>
    </row>
    <row r="5" spans="1:8" ht="21" x14ac:dyDescent="0.35">
      <c r="A5" s="29" t="s">
        <v>36</v>
      </c>
      <c r="B5" s="161">
        <v>44136</v>
      </c>
      <c r="C5" s="162"/>
      <c r="D5" s="20" t="s">
        <v>65</v>
      </c>
      <c r="E5" s="21">
        <f>IF(B3="","",IF(A26="N/A",$A$11+$A$20+$A$34,$A$11+$A$20+$A$26+$A$34))</f>
        <v>350000</v>
      </c>
      <c r="G5" s="49"/>
    </row>
    <row r="6" spans="1:8" x14ac:dyDescent="0.25">
      <c r="G6" s="49"/>
    </row>
    <row r="7" spans="1:8" x14ac:dyDescent="0.25">
      <c r="A7" s="106" t="s">
        <v>28</v>
      </c>
      <c r="B7" s="106"/>
      <c r="C7" s="106" t="s">
        <v>6</v>
      </c>
      <c r="D7" s="106"/>
      <c r="E7" s="107" t="s">
        <v>7</v>
      </c>
      <c r="G7" s="49"/>
    </row>
    <row r="8" spans="1:8" ht="3" customHeight="1" x14ac:dyDescent="0.25">
      <c r="A8" s="111"/>
      <c r="B8" s="111"/>
      <c r="C8" s="111"/>
      <c r="D8" s="111"/>
      <c r="E8" s="111"/>
      <c r="G8" s="49"/>
      <c r="H8" s="9"/>
    </row>
    <row r="9" spans="1:8" ht="15" customHeight="1" x14ac:dyDescent="0.25">
      <c r="A9" t="s">
        <v>2</v>
      </c>
      <c r="C9" t="s">
        <v>8</v>
      </c>
      <c r="E9" s="16">
        <f>SUMIFS(Registro!$H$3:$H$450,Registro!$G$3:$G$450,BD!$B$2,Registro!$B$3:$B$450,"&lt;=30/11/20")</f>
        <v>0</v>
      </c>
      <c r="G9" s="49"/>
      <c r="H9" s="4"/>
    </row>
    <row r="10" spans="1:8" ht="15" customHeight="1" x14ac:dyDescent="0.25">
      <c r="A10" s="134" t="s">
        <v>13</v>
      </c>
      <c r="B10" s="154" t="s">
        <v>41</v>
      </c>
      <c r="C10" s="154"/>
      <c r="E10" s="16"/>
      <c r="G10" s="49"/>
    </row>
    <row r="11" spans="1:8" x14ac:dyDescent="0.25">
      <c r="A11" s="135">
        <f>IF($B$3="","",VLOOKUP($B$3,BD!$A$13:$C$63,3,FALSE))</f>
        <v>105000</v>
      </c>
      <c r="B11" s="153">
        <f>$E$11/$A$11</f>
        <v>0</v>
      </c>
      <c r="C11" s="153"/>
      <c r="D11" s="108" t="s">
        <v>21</v>
      </c>
      <c r="E11" s="109">
        <f>SUM(E9:E10)</f>
        <v>0</v>
      </c>
      <c r="G11" s="49"/>
      <c r="H11" s="4"/>
    </row>
    <row r="12" spans="1:8" x14ac:dyDescent="0.25">
      <c r="G12" s="49"/>
    </row>
    <row r="13" spans="1:8" x14ac:dyDescent="0.25">
      <c r="A13" s="106" t="s">
        <v>29</v>
      </c>
      <c r="B13" s="106"/>
      <c r="C13" s="106" t="s">
        <v>6</v>
      </c>
      <c r="D13" s="106"/>
      <c r="E13" s="107" t="s">
        <v>7</v>
      </c>
      <c r="G13" s="49"/>
    </row>
    <row r="14" spans="1:8" ht="3" customHeight="1" x14ac:dyDescent="0.25">
      <c r="A14" s="111"/>
      <c r="B14" s="111"/>
      <c r="C14" s="111"/>
      <c r="D14" s="111"/>
      <c r="E14" s="111"/>
      <c r="G14" s="49"/>
    </row>
    <row r="15" spans="1:8" x14ac:dyDescent="0.25">
      <c r="A15" t="s">
        <v>3</v>
      </c>
      <c r="C15" t="str">
        <f>BD!B3</f>
        <v>Insumos de papeleria</v>
      </c>
      <c r="E15" s="16">
        <f>SUMIFS(Registro!$H$3:$H$450,Registro!$G$3:$G$450,BD!$B$3,Registro!$B$3:$B$450,"&lt;=30/11/20")</f>
        <v>0</v>
      </c>
      <c r="G15" s="49"/>
      <c r="H15" s="4"/>
    </row>
    <row r="16" spans="1:8" x14ac:dyDescent="0.25">
      <c r="C16" t="str">
        <f>BD!B4</f>
        <v>Gastos de difusión</v>
      </c>
      <c r="E16" s="16">
        <f>SUMIFS(Registro!$H$3:$H$450,Registro!$G$3:$G$450,BD!$B$4,Registro!$B$3:$B$450,"&lt;=30/11/20")</f>
        <v>0</v>
      </c>
      <c r="G16" s="49"/>
    </row>
    <row r="17" spans="1:8" x14ac:dyDescent="0.25">
      <c r="C17" t="str">
        <f>BD!B5</f>
        <v>Productos entregables</v>
      </c>
      <c r="E17" s="16">
        <f>SUMIFS(Registro!$H$3:$H$450,Registro!$G$3:$G$450,BD!$B$5,Registro!$B$3:$B$450,"&lt;=30/11/20")</f>
        <v>0</v>
      </c>
      <c r="G17" s="49"/>
    </row>
    <row r="18" spans="1:8" x14ac:dyDescent="0.25">
      <c r="C18" t="str">
        <f>BD!B6</f>
        <v>Renta y acondicionamiento de espacios</v>
      </c>
      <c r="E18" s="16">
        <f>SUMIFS(Registro!$H$3:$H$450,Registro!$G$3:$G$450,BD!$B$6,Registro!$B$3:$B$450,"&lt;=30/11/20")</f>
        <v>0</v>
      </c>
      <c r="G18" s="49"/>
      <c r="H18" s="5"/>
    </row>
    <row r="19" spans="1:8" ht="15" customHeight="1" x14ac:dyDescent="0.25">
      <c r="A19" s="134" t="s">
        <v>13</v>
      </c>
      <c r="B19" s="154" t="s">
        <v>41</v>
      </c>
      <c r="C19" s="154"/>
      <c r="E19" s="5"/>
      <c r="G19" s="49"/>
    </row>
    <row r="20" spans="1:8" ht="15" customHeight="1" x14ac:dyDescent="0.25">
      <c r="A20" s="135">
        <f>IF($B$3="","",VLOOKUP($B$3,BD!$A$13:$E$63,5,FALSE))</f>
        <v>84000</v>
      </c>
      <c r="B20" s="153">
        <f>$E$20/$A$20</f>
        <v>0</v>
      </c>
      <c r="C20" s="153"/>
      <c r="D20" s="108" t="s">
        <v>18</v>
      </c>
      <c r="E20" s="109">
        <f>SUM(E15:E18)</f>
        <v>0</v>
      </c>
      <c r="G20" s="49"/>
    </row>
    <row r="21" spans="1:8" x14ac:dyDescent="0.25">
      <c r="G21" s="49"/>
      <c r="H21" s="4"/>
    </row>
    <row r="22" spans="1:8" x14ac:dyDescent="0.25">
      <c r="A22" s="106" t="s">
        <v>30</v>
      </c>
      <c r="B22" s="106"/>
      <c r="C22" s="106" t="s">
        <v>6</v>
      </c>
      <c r="D22" s="106"/>
      <c r="E22" s="107" t="s">
        <v>7</v>
      </c>
      <c r="G22" s="49"/>
      <c r="H22" s="9"/>
    </row>
    <row r="23" spans="1:8" ht="3" customHeight="1" x14ac:dyDescent="0.25">
      <c r="A23" s="111"/>
      <c r="B23" s="111"/>
      <c r="C23" s="111"/>
      <c r="D23" s="111"/>
      <c r="E23" s="111"/>
      <c r="G23" s="49"/>
    </row>
    <row r="24" spans="1:8" ht="15" customHeight="1" x14ac:dyDescent="0.25">
      <c r="A24" t="s">
        <v>4</v>
      </c>
      <c r="C24" t="s">
        <v>4</v>
      </c>
      <c r="E24" s="16">
        <f>SUMIFS(Registro!$H$3:$H$450,Registro!$G$3:$G$450,BD!$B$7,Registro!$B$3:$B$450,"&lt;=30/11/20")</f>
        <v>0</v>
      </c>
      <c r="G24" s="49"/>
    </row>
    <row r="25" spans="1:8" x14ac:dyDescent="0.25">
      <c r="A25" s="134" t="s">
        <v>13</v>
      </c>
      <c r="B25" s="154" t="s">
        <v>41</v>
      </c>
      <c r="C25" s="154"/>
      <c r="E25" s="5"/>
      <c r="G25" s="1"/>
      <c r="H25" s="10"/>
    </row>
    <row r="26" spans="1:8" x14ac:dyDescent="0.25">
      <c r="A26" s="136">
        <f>IF($B$3="","",VLOOKUP($B$3,BD!$A$13:$G$63,7,FALSE))</f>
        <v>15000</v>
      </c>
      <c r="B26" s="153">
        <f>IF(A26="N/A","N/A",$E$24/$A$26)</f>
        <v>0</v>
      </c>
      <c r="C26" s="153"/>
      <c r="D26" s="108" t="s">
        <v>26</v>
      </c>
      <c r="E26" s="109">
        <f>IF(A26="N/A",0,SUM(E24:E25))</f>
        <v>0</v>
      </c>
    </row>
    <row r="28" spans="1:8" x14ac:dyDescent="0.25">
      <c r="A28" s="106" t="s">
        <v>31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SUMIFS(Registro!$H$3:$H$450,Registro!$G$3:$G$450,BD!$B$8,Registro!$B$3:$B$450,"&lt;=30/11/20")</f>
        <v>0</v>
      </c>
      <c r="H30" s="3"/>
    </row>
    <row r="31" spans="1:8" x14ac:dyDescent="0.25">
      <c r="C31" t="s">
        <v>32</v>
      </c>
      <c r="E31" s="16">
        <f>SUMIFS(Registro!$H$3:$H$450,Registro!$G$3:$G$450,BD!$B$9,Registro!$B$3:$B$450,"&lt;=30/11/20")</f>
        <v>0</v>
      </c>
    </row>
    <row r="32" spans="1:8" x14ac:dyDescent="0.25">
      <c r="C32" t="s">
        <v>10</v>
      </c>
      <c r="E32" s="16">
        <f>SUMIFS(Registro!$H$3:$H$450,Registro!$G$3:$G$450,BD!$B$10,Registro!$B$3:$B$450,"&lt;=30/11/20")</f>
        <v>0</v>
      </c>
    </row>
    <row r="33" spans="1:5" x14ac:dyDescent="0.25">
      <c r="A33" s="134" t="s">
        <v>13</v>
      </c>
      <c r="B33" s="154" t="s">
        <v>41</v>
      </c>
      <c r="C33" s="154"/>
      <c r="E33" s="5"/>
    </row>
    <row r="34" spans="1:5" x14ac:dyDescent="0.25">
      <c r="A34" s="135">
        <f>IF($B$3="","",VLOOKUP($B$3,BD!$A$13:$I$63,9,FALSE))</f>
        <v>146000</v>
      </c>
      <c r="B34" s="153">
        <f>IF(A34=0,0,$E$34/$A$34)</f>
        <v>0</v>
      </c>
      <c r="C34" s="153"/>
      <c r="D34" s="108" t="s">
        <v>20</v>
      </c>
      <c r="E34" s="109">
        <f>SUM(E30:E32)</f>
        <v>0</v>
      </c>
    </row>
    <row r="35" spans="1:5" x14ac:dyDescent="0.25">
      <c r="A35" s="13"/>
      <c r="B35" s="54">
        <f>IF($B$3="","",VLOOKUP($B$3,BD!$A$13:$K$63,11))</f>
        <v>0.2</v>
      </c>
      <c r="C35" s="15"/>
      <c r="D35" s="9"/>
      <c r="E35" s="17"/>
    </row>
    <row r="36" spans="1:5" x14ac:dyDescent="0.25">
      <c r="A36" s="53" t="s">
        <v>63</v>
      </c>
      <c r="B36" s="61">
        <f>$A$34*$B$35</f>
        <v>29200</v>
      </c>
      <c r="D36" s="9"/>
      <c r="E36" s="17"/>
    </row>
    <row r="37" spans="1:5" x14ac:dyDescent="0.25">
      <c r="A37" s="24" t="s">
        <v>34</v>
      </c>
      <c r="B37" s="16">
        <f>SUMIFS(Registro!$H$3:$H$450,Registro!$C$3:$C$450,"Recibo apoyo alimentos",Registro!$B$3:$B$450,"&lt;=30/11/20")+SUMIFS(Registro!$H$3:$H$450,Registro!$C$3:$C$450,"Recibo apoyo hospedaje",Registro!$B$3:$B$450,"&lt;=30/11/20")+SUMIFS(Registro!$H$3:$H$450,Registro!$C$3:$C$450,"Recibo apoyo traslado",Registro!$B$3:$B$450,"&lt;=30/11/20")</f>
        <v>0</v>
      </c>
    </row>
    <row r="38" spans="1:5" ht="15.75" thickBot="1" x14ac:dyDescent="0.3">
      <c r="A38" s="25" t="s">
        <v>35</v>
      </c>
      <c r="B38" s="62">
        <f>B36-B37</f>
        <v>29200</v>
      </c>
      <c r="D38" s="105" t="s">
        <v>99</v>
      </c>
      <c r="E38" s="110">
        <f>E11+E20+E24+E34</f>
        <v>0</v>
      </c>
    </row>
    <row r="39" spans="1:5" ht="15.75" thickTop="1" x14ac:dyDescent="0.25"/>
    <row r="40" spans="1:5" x14ac:dyDescent="0.25">
      <c r="A40" s="160" t="s">
        <v>42</v>
      </c>
      <c r="B40" s="160"/>
      <c r="C40" s="14">
        <f>E38/E5</f>
        <v>0</v>
      </c>
    </row>
    <row r="41" spans="1:5" ht="5.0999999999999996" customHeight="1" x14ac:dyDescent="0.25"/>
    <row r="42" spans="1:5" x14ac:dyDescent="0.25">
      <c r="A42" s="7"/>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49" spans="1:5" ht="9.9499999999999993" customHeight="1" x14ac:dyDescent="0.25"/>
    <row r="52" spans="1:5" x14ac:dyDescent="0.25">
      <c r="A52" s="8"/>
    </row>
    <row r="53" spans="1:5" s="63" customFormat="1" ht="9.9499999999999993" customHeight="1" x14ac:dyDescent="0.25"/>
    <row r="54" spans="1:5" s="64" customFormat="1" hidden="1" x14ac:dyDescent="0.25">
      <c r="A54" s="69">
        <v>1</v>
      </c>
      <c r="B54" s="67">
        <f>IF($B$3="","",VLOOKUP($B$3,BD!$A$13:$D$35,4))</f>
        <v>1</v>
      </c>
      <c r="C54" s="67">
        <f>IF($B$3="","",VLOOKUP($B$3,BD!$A$13:$F$35,6))</f>
        <v>1</v>
      </c>
      <c r="D54" s="67">
        <f>IF($B$3="","",VLOOKUP($B$3,BD!$A$13:$H$35,8))</f>
        <v>1</v>
      </c>
      <c r="E54" s="67">
        <f>IF($B$3="","",VLOOKUP($B$3,BD!$A$13:$J$35,10))</f>
        <v>1</v>
      </c>
    </row>
    <row r="55" spans="1:5" s="64" customFormat="1" hidden="1" x14ac:dyDescent="0.25">
      <c r="A55" s="66">
        <f>($B$37/$B$36)</f>
        <v>0</v>
      </c>
    </row>
    <row r="56" spans="1:5" s="64" customFormat="1" hidden="1" x14ac:dyDescent="0.25">
      <c r="A56" s="68">
        <f>($B$36-$B$37)/ABS($B$36)</f>
        <v>1</v>
      </c>
    </row>
    <row r="57" spans="1:5" s="63" customFormat="1" x14ac:dyDescent="0.25"/>
    <row r="58" spans="1:5" s="63" customFormat="1" x14ac:dyDescent="0.25"/>
    <row r="59" spans="1:5" s="63" customFormat="1" x14ac:dyDescent="0.25"/>
    <row r="60" spans="1:5" s="63" customFormat="1" x14ac:dyDescent="0.25"/>
    <row r="61" spans="1:5" s="63" customFormat="1" x14ac:dyDescent="0.25"/>
    <row r="62" spans="1:5" s="63" customFormat="1" x14ac:dyDescent="0.25"/>
  </sheetData>
  <sheetProtection algorithmName="SHA-512" hashValue="J2PHbNZNn+RI67jp2P5PZBm7pyCkFZI96kFpzkx7wMRddX+IE2xiMa+pFa+p1VD66C0Ea7CyEVxoFEnMWvWZaQ==" saltValue="k1O8I7U0g0IHWHNuFlS4iw==" spinCount="100000" sheet="1" objects="1" scenarios="1"/>
  <sortState xmlns:xlrd2="http://schemas.microsoft.com/office/spreadsheetml/2017/richdata2" ref="H1:I23">
    <sortCondition ref="H1"/>
  </sortState>
  <mergeCells count="18">
    <mergeCell ref="A1:E1"/>
    <mergeCell ref="A43:E43"/>
    <mergeCell ref="A44:E44"/>
    <mergeCell ref="A45:E45"/>
    <mergeCell ref="B3:C4"/>
    <mergeCell ref="B26:C26"/>
    <mergeCell ref="B33:C33"/>
    <mergeCell ref="B34:C34"/>
    <mergeCell ref="A40:B40"/>
    <mergeCell ref="B5:C5"/>
    <mergeCell ref="B10:C10"/>
    <mergeCell ref="B11:C11"/>
    <mergeCell ref="B19:C19"/>
    <mergeCell ref="B20:C20"/>
    <mergeCell ref="B25:C25"/>
    <mergeCell ref="A46:E46"/>
    <mergeCell ref="A48:E48"/>
    <mergeCell ref="A47:E47"/>
  </mergeCells>
  <printOptions horizontalCentered="1"/>
  <pageMargins left="0.31496062992125984" right="0.31496062992125984" top="0.35433070866141736" bottom="0.35433070866141736" header="0.31496062992125984" footer="0.31496062992125984"/>
  <pageSetup orientation="portrait" horizontalDpi="300" verticalDpi="300"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BD!$A$13:$A$63</xm:f>
          </x14:formula1>
          <xm:sqref>B3:C4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57"/>
  <sheetViews>
    <sheetView showGridLines="0" view="pageLayout" topLeftCell="A36" zoomScale="85" zoomScaleNormal="85" zoomScalePageLayoutView="85" workbookViewId="0">
      <selection activeCell="B6" sqref="B6"/>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nov!A1</f>
        <v>INFORME DE SEGUIMIENTO MENSUAL</v>
      </c>
      <c r="B1" s="157"/>
      <c r="C1" s="157"/>
      <c r="D1" s="157"/>
      <c r="E1" s="157"/>
      <c r="F1" s="6"/>
      <c r="G1" s="6"/>
      <c r="H1" s="6"/>
    </row>
    <row r="3" spans="1:8" x14ac:dyDescent="0.25">
      <c r="A3" s="29" t="s">
        <v>19</v>
      </c>
      <c r="B3" s="164" t="str">
        <f>nov!B3</f>
        <v>Arkemetría Social A.C.</v>
      </c>
      <c r="C3" s="164"/>
      <c r="D3" s="132" t="s">
        <v>33</v>
      </c>
      <c r="E3" s="133" t="str">
        <f>nov!E3</f>
        <v>osc20</v>
      </c>
    </row>
    <row r="4" spans="1:8" x14ac:dyDescent="0.25">
      <c r="B4" s="164"/>
      <c r="C4" s="164"/>
    </row>
    <row r="5" spans="1:8" ht="21" x14ac:dyDescent="0.35">
      <c r="A5" s="29" t="s">
        <v>0</v>
      </c>
      <c r="B5" s="161">
        <v>44166</v>
      </c>
      <c r="C5" s="162"/>
      <c r="D5" s="20" t="s">
        <v>12</v>
      </c>
      <c r="E5" s="21">
        <f>IF(B3="","",IF(A26="N/A",$A$11+$A$20+$A$34,$A$11+$A$20+$A$26+$A$34))</f>
        <v>350000</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SUMIFS(Registro!$H$3:$H$450,Registro!$G$3:$G$450,BD!$B$2,Registro!$B$3:$B$450,"&lt;=31/12/20")-nov!E9</f>
        <v>0</v>
      </c>
    </row>
    <row r="10" spans="1:8" x14ac:dyDescent="0.25">
      <c r="A10" s="134" t="s">
        <v>13</v>
      </c>
      <c r="B10" s="154" t="s">
        <v>25</v>
      </c>
      <c r="C10" s="154"/>
      <c r="E10" s="1"/>
      <c r="G10" s="1"/>
      <c r="H10" s="4"/>
    </row>
    <row r="11" spans="1:8" x14ac:dyDescent="0.25">
      <c r="A11" s="135">
        <f>nov!A11-nov!E11</f>
        <v>105000</v>
      </c>
      <c r="B11" s="163">
        <f>(E11+nov!E11)/nov!A11</f>
        <v>0</v>
      </c>
      <c r="C11" s="163"/>
      <c r="D11" s="108" t="s">
        <v>21</v>
      </c>
      <c r="E11" s="109">
        <f>SUM(E9:E10)</f>
        <v>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tr">
        <f>BD!B3</f>
        <v>Insumos de papeleria</v>
      </c>
      <c r="E15" s="16">
        <f>SUMIFS(Registro!$H$3:$H$450,Registro!$G$3:$G$450,BD!$B$3,Registro!$B$3:$B$450,"&lt;=31/12/20")-nov!E15</f>
        <v>0</v>
      </c>
    </row>
    <row r="16" spans="1:8" x14ac:dyDescent="0.25">
      <c r="C16" t="str">
        <f>BD!B4</f>
        <v>Gastos de difusión</v>
      </c>
      <c r="E16" s="16">
        <f>SUMIFS(Registro!$H$3:$H$450,Registro!$G$3:$G$450,BD!$B$4,Registro!$B$3:$B$450,"&lt;=31/12/20")-nov!E16</f>
        <v>0</v>
      </c>
      <c r="G16" s="1"/>
      <c r="H16" s="4"/>
    </row>
    <row r="17" spans="1:8" x14ac:dyDescent="0.25">
      <c r="C17" t="str">
        <f>BD!B5</f>
        <v>Productos entregables</v>
      </c>
      <c r="E17" s="16">
        <f>SUMIFS(Registro!$H$3:$H$450,Registro!$G$3:$G$450,BD!$B$5,Registro!$B$3:$B$450,"&lt;=31/12/20")-nov!E17</f>
        <v>0</v>
      </c>
      <c r="G17" s="1"/>
      <c r="H17" s="4"/>
    </row>
    <row r="18" spans="1:8" x14ac:dyDescent="0.25">
      <c r="C18" t="str">
        <f>BD!B6</f>
        <v>Renta y acondicionamiento de espacios</v>
      </c>
      <c r="E18" s="16">
        <f>SUMIFS(Registro!$H$3:$H$450,Registro!$G$3:$G$450,BD!$B$6,Registro!$B$3:$B$450,"&lt;=31/12/20")-nov!E18</f>
        <v>0</v>
      </c>
      <c r="G18" s="1"/>
      <c r="H18" s="4"/>
    </row>
    <row r="19" spans="1:8" x14ac:dyDescent="0.25">
      <c r="A19" s="134" t="s">
        <v>13</v>
      </c>
      <c r="B19" s="154" t="s">
        <v>25</v>
      </c>
      <c r="C19" s="154"/>
      <c r="E19" s="5"/>
      <c r="G19" s="1"/>
      <c r="H19" s="4"/>
    </row>
    <row r="20" spans="1:8" x14ac:dyDescent="0.25">
      <c r="A20" s="135">
        <f>nov!A20-nov!E20</f>
        <v>84000</v>
      </c>
      <c r="B20" s="163">
        <f>(E20+nov!E20)/nov!A20</f>
        <v>0</v>
      </c>
      <c r="C20" s="163"/>
      <c r="D20" s="108" t="s">
        <v>18</v>
      </c>
      <c r="E20" s="109">
        <f>SUM(E15:E18)</f>
        <v>0</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SUMIFS(Registro!$H$3:$H$450,Registro!$G$3:$G$450,BD!$B$7,Registro!$B$3:$B$450,"&lt;=31/12/20")-nov!E24</f>
        <v>0</v>
      </c>
    </row>
    <row r="25" spans="1:8" x14ac:dyDescent="0.25">
      <c r="A25" s="134" t="s">
        <v>13</v>
      </c>
      <c r="B25" s="154" t="s">
        <v>25</v>
      </c>
      <c r="C25" s="154"/>
      <c r="E25" s="1"/>
      <c r="G25" s="1"/>
      <c r="H25" s="10"/>
    </row>
    <row r="26" spans="1:8" x14ac:dyDescent="0.25">
      <c r="A26" s="136">
        <f>IF(nov!A26="N/A","N/A",nov!A26-nov!E24)</f>
        <v>15000</v>
      </c>
      <c r="B26" s="163">
        <f>IF(nov!B26="N/A","N/A",(E26+nov!E26)/nov!A26)</f>
        <v>0</v>
      </c>
      <c r="C26" s="163"/>
      <c r="D26" s="108" t="s">
        <v>18</v>
      </c>
      <c r="E26" s="112">
        <f>IF(A26="N/A",0,SUM(E24:E25))</f>
        <v>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SUMIFS(Registro!$H$3:$H$450,Registro!$G$3:$G$450,BD!$B$8,Registro!$B$3:$B$450,"&lt;=31/12/20")-nov!E30</f>
        <v>0</v>
      </c>
      <c r="H30" s="3"/>
    </row>
    <row r="31" spans="1:8" x14ac:dyDescent="0.25">
      <c r="C31" t="s">
        <v>32</v>
      </c>
      <c r="E31" s="16">
        <f>SUMIFS(Registro!$H$3:$H$450,Registro!$G$3:$G$450,BD!$B$9,Registro!$B$3:$B$450,"&lt;=31/12/20")-nov!E31</f>
        <v>0</v>
      </c>
    </row>
    <row r="32" spans="1:8" x14ac:dyDescent="0.25">
      <c r="C32" t="s">
        <v>10</v>
      </c>
      <c r="E32" s="16">
        <f>SUMIFS(Registro!$H$3:$H$450,Registro!$G$3:$G$450,BD!$B$10,Registro!$B$3:$B$450,"&lt;=31/12/20")-nov!E32</f>
        <v>0</v>
      </c>
    </row>
    <row r="33" spans="1:5" x14ac:dyDescent="0.25">
      <c r="A33" s="134" t="s">
        <v>13</v>
      </c>
      <c r="B33" s="154" t="s">
        <v>25</v>
      </c>
      <c r="C33" s="154"/>
      <c r="E33" s="5"/>
    </row>
    <row r="34" spans="1:5" x14ac:dyDescent="0.25">
      <c r="A34" s="135">
        <f>nov!A34-nov!E34</f>
        <v>146000</v>
      </c>
      <c r="B34" s="163">
        <f>IF(nov!A34=0,0,(E34+nov!E34)/nov!A34)</f>
        <v>0</v>
      </c>
      <c r="C34" s="163"/>
      <c r="D34" s="108" t="s">
        <v>20</v>
      </c>
      <c r="E34" s="109">
        <f>SUM(E30:E32)</f>
        <v>0</v>
      </c>
    </row>
    <row r="36" spans="1:5" x14ac:dyDescent="0.25">
      <c r="A36" s="22" t="s">
        <v>63</v>
      </c>
      <c r="B36" s="61">
        <f>nov!$B$38</f>
        <v>29200</v>
      </c>
    </row>
    <row r="37" spans="1:5" x14ac:dyDescent="0.25">
      <c r="A37" s="24" t="s">
        <v>34</v>
      </c>
      <c r="B37" s="16">
        <f>SUMIFS(Registro!$H$3:$H$450,Registro!$C$3:$C$450,"Recibo apoyo alimentos",Registro!$B$3:$B$450,"&lt;=31/12/20")+SUMIFS(Registro!$H$3:$H$450,Registro!$C$3:$C$450,"Recibo apoyo hospedaje",Registro!$B$3:$B$450,"&lt;=31/12/20")+SUMIFS(Registro!$H$3:$H$450,Registro!$C$3:$C$450,"Recibo apoyo traslado",Registro!$B$3:$B$450,"&lt;=31/12/20")-nov!B37</f>
        <v>0</v>
      </c>
    </row>
    <row r="38" spans="1:5" ht="15.75" thickBot="1" x14ac:dyDescent="0.3">
      <c r="A38" s="25" t="s">
        <v>35</v>
      </c>
      <c r="B38" s="62">
        <f>B36-B37</f>
        <v>29200</v>
      </c>
      <c r="D38" s="18" t="s">
        <v>99</v>
      </c>
      <c r="E38" s="19">
        <f>E11+E20+E24+E34</f>
        <v>0</v>
      </c>
    </row>
    <row r="39" spans="1:5" ht="15.75" thickTop="1" x14ac:dyDescent="0.25"/>
    <row r="40" spans="1:5" x14ac:dyDescent="0.25">
      <c r="A40" s="160" t="s">
        <v>27</v>
      </c>
      <c r="B40" s="160"/>
      <c r="C40" s="14">
        <f>(E38+nov!E38)/nov!E5</f>
        <v>0</v>
      </c>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52" spans="1:5" x14ac:dyDescent="0.25">
      <c r="A52" s="8"/>
    </row>
    <row r="53" spans="1:5" s="64" customFormat="1" x14ac:dyDescent="0.25"/>
    <row r="54" spans="1:5" s="64" customFormat="1" hidden="1" x14ac:dyDescent="0.25">
      <c r="A54" s="65">
        <f>nov!$A$56</f>
        <v>1</v>
      </c>
    </row>
    <row r="55" spans="1:5" s="64" customFormat="1" hidden="1" x14ac:dyDescent="0.25">
      <c r="A55" s="66">
        <f>IF($B$37=0,0%,$A$54-($B$36-$B$37)/ABS(nov!$B$36))</f>
        <v>0</v>
      </c>
      <c r="B55" s="67">
        <f>IF($B$3="","",nov!$B$54)</f>
        <v>1</v>
      </c>
      <c r="C55" s="67">
        <f>IF($B$3="","",nov!$C$54)</f>
        <v>1</v>
      </c>
      <c r="D55" s="67">
        <f>IF($B$3="","",nov!$D$54)</f>
        <v>1</v>
      </c>
      <c r="E55" s="67">
        <f>IF($B$3="","",nov!$E$54)</f>
        <v>1</v>
      </c>
    </row>
    <row r="56" spans="1:5" s="64" customFormat="1" hidden="1" x14ac:dyDescent="0.25">
      <c r="A56" s="68">
        <f>$A$54-$A$55</f>
        <v>1</v>
      </c>
    </row>
    <row r="57" spans="1:5" s="64" customFormat="1" x14ac:dyDescent="0.25"/>
  </sheetData>
  <sheetProtection algorithmName="SHA-512" hashValue="F+zo9ilrIzi7A7md8Eg8byhb7wT7nTxiu3zOMZAJtsumUL9SzjTISYWTHtryobMjN2LG98emG9MFgjakKhkBnA==" saltValue="cxjn+6X3Mywy5lUHr/v6uw==" spinCount="100000" sheet="1" objects="1" scenarios="1"/>
  <mergeCells count="18">
    <mergeCell ref="B5:C5"/>
    <mergeCell ref="B10:C10"/>
    <mergeCell ref="B11:C11"/>
    <mergeCell ref="B19:C19"/>
    <mergeCell ref="A1:E1"/>
    <mergeCell ref="B3:C4"/>
    <mergeCell ref="B25:C25"/>
    <mergeCell ref="B33:C33"/>
    <mergeCell ref="B20:C20"/>
    <mergeCell ref="B26:C26"/>
    <mergeCell ref="B34:C34"/>
    <mergeCell ref="A48:E48"/>
    <mergeCell ref="A43:E43"/>
    <mergeCell ref="A40:B40"/>
    <mergeCell ref="A44:E44"/>
    <mergeCell ref="A45:E45"/>
    <mergeCell ref="A46:E46"/>
    <mergeCell ref="A47:E47"/>
  </mergeCells>
  <printOptions horizontalCentered="1"/>
  <pageMargins left="0.11811023622047245" right="0.11811023622047245" top="0.35433070866141736" bottom="0.35433070866141736" header="0.31496062992125984" footer="0.31496062992125984"/>
  <pageSetup orientation="portrait" horizontalDpi="300" verticalDpi="3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56"/>
  <sheetViews>
    <sheetView showGridLines="0" view="pageLayout" topLeftCell="A23" zoomScale="85" zoomScaleNormal="85" zoomScalePageLayoutView="85" workbookViewId="0">
      <selection activeCell="E38" sqref="E38"/>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dic!A1</f>
        <v>INFORME DE SEGUIMIENTO MENSUAL</v>
      </c>
      <c r="B1" s="157"/>
      <c r="C1" s="157"/>
      <c r="D1" s="157"/>
      <c r="E1" s="157"/>
      <c r="F1" s="6"/>
      <c r="G1" s="6"/>
      <c r="H1" s="6"/>
    </row>
    <row r="3" spans="1:8" x14ac:dyDescent="0.25">
      <c r="A3" s="28" t="s">
        <v>19</v>
      </c>
      <c r="B3" s="164" t="str">
        <f>dic!B3</f>
        <v>Arkemetría Social A.C.</v>
      </c>
      <c r="C3" s="164"/>
      <c r="D3" s="132" t="s">
        <v>33</v>
      </c>
      <c r="E3" s="133" t="str">
        <f>dic!E3</f>
        <v>osc20</v>
      </c>
    </row>
    <row r="4" spans="1:8" x14ac:dyDescent="0.25">
      <c r="B4" s="164"/>
      <c r="C4" s="164"/>
    </row>
    <row r="5" spans="1:8" ht="21" x14ac:dyDescent="0.35">
      <c r="A5" s="28" t="s">
        <v>0</v>
      </c>
      <c r="B5" s="161">
        <v>44197</v>
      </c>
      <c r="C5" s="162"/>
      <c r="D5" s="20" t="s">
        <v>12</v>
      </c>
      <c r="E5" s="21">
        <f>IF(B3="","",IF(A26="N/A",$A$11+$A$20+$A$34,$A$11+$A$20+$A$26+$A$34))</f>
        <v>350000</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SUMIFS(Registro!$H$3:$H$450,Registro!$G$3:$G$450,BD!$B$2,Registro!$B$3:$B$450,"&lt;=31/1/21")-nov!E9-dic!E9</f>
        <v>15000</v>
      </c>
    </row>
    <row r="10" spans="1:8" x14ac:dyDescent="0.25">
      <c r="A10" s="134" t="s">
        <v>13</v>
      </c>
      <c r="B10" s="154" t="s">
        <v>25</v>
      </c>
      <c r="C10" s="154"/>
      <c r="E10" s="1"/>
      <c r="G10" s="1"/>
      <c r="H10" s="4"/>
    </row>
    <row r="11" spans="1:8" x14ac:dyDescent="0.25">
      <c r="A11" s="135">
        <f>dic!A11-dic!E11</f>
        <v>105000</v>
      </c>
      <c r="B11" s="163">
        <f>(E11+nov!E11+dic!E11)/nov!A11</f>
        <v>0.14285714285714285</v>
      </c>
      <c r="C11" s="163"/>
      <c r="D11" s="108" t="s">
        <v>21</v>
      </c>
      <c r="E11" s="109">
        <f>SUM(E9:E10)</f>
        <v>15000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tr">
        <f>BD!B3</f>
        <v>Insumos de papeleria</v>
      </c>
      <c r="E15" s="16">
        <f>SUMIFS(Registro!$H$3:$H$450,Registro!$G$3:$G$450,BD!$B$3,Registro!$B$3:$B$450,"&lt;=31/1/21")-nov!E15-dic!E15</f>
        <v>3980.45</v>
      </c>
    </row>
    <row r="16" spans="1:8" x14ac:dyDescent="0.25">
      <c r="C16" t="str">
        <f>BD!B4</f>
        <v>Gastos de difusión</v>
      </c>
      <c r="E16" s="16">
        <f>SUMIFS(Registro!$H$3:$H$450,Registro!$G$3:$G$450,BD!$B$4,Registro!$B$3:$B$450,"&lt;=31/1/21")-nov!E16-dic!E16</f>
        <v>3978.8</v>
      </c>
      <c r="G16" s="1"/>
      <c r="H16" s="4"/>
    </row>
    <row r="17" spans="1:8" x14ac:dyDescent="0.25">
      <c r="C17" t="str">
        <f>BD!B5</f>
        <v>Productos entregables</v>
      </c>
      <c r="E17" s="16">
        <f>SUMIFS(Registro!$H$3:$H$450,Registro!$G$3:$G$450,BD!$B$5,Registro!$B$3:$B$450,"&lt;=31/1/21")-nov!E17-dic!E17</f>
        <v>0</v>
      </c>
      <c r="G17" s="1"/>
      <c r="H17" s="4"/>
    </row>
    <row r="18" spans="1:8" x14ac:dyDescent="0.25">
      <c r="C18" t="str">
        <f>BD!B6</f>
        <v>Renta y acondicionamiento de espacios</v>
      </c>
      <c r="E18" s="16">
        <f>SUMIFS(Registro!$H$3:$H$450,Registro!$G$3:$G$450,BD!$B$6,Registro!$B$3:$B$450,"&lt;=31/1/21")-nov!E18-dic!E18</f>
        <v>0</v>
      </c>
      <c r="G18" s="1"/>
      <c r="H18" s="4"/>
    </row>
    <row r="19" spans="1:8" x14ac:dyDescent="0.25">
      <c r="A19" s="134" t="s">
        <v>13</v>
      </c>
      <c r="B19" s="154" t="s">
        <v>25</v>
      </c>
      <c r="C19" s="154"/>
      <c r="E19" s="5"/>
      <c r="G19" s="1"/>
      <c r="H19" s="4"/>
    </row>
    <row r="20" spans="1:8" x14ac:dyDescent="0.25">
      <c r="A20" s="135">
        <f>dic!A20-dic!E20</f>
        <v>84000</v>
      </c>
      <c r="B20" s="163">
        <f>(E20+nov!E20+dic!E20)/nov!A20</f>
        <v>9.4752976190476193E-2</v>
      </c>
      <c r="C20" s="163"/>
      <c r="D20" s="108" t="s">
        <v>18</v>
      </c>
      <c r="E20" s="109">
        <f>SUM(E15:E18)</f>
        <v>7959.25</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SUMIFS(Registro!$H$3:$H$450,Registro!$G$3:$G$450,BD!$B$7,Registro!$B$3:$B$450,"&lt;=31/1/21")-nov!E24-dic!E24</f>
        <v>14890</v>
      </c>
    </row>
    <row r="25" spans="1:8" x14ac:dyDescent="0.25">
      <c r="A25" s="134" t="s">
        <v>13</v>
      </c>
      <c r="B25" s="154" t="s">
        <v>25</v>
      </c>
      <c r="C25" s="154"/>
      <c r="E25" s="1"/>
      <c r="G25" s="1"/>
      <c r="H25" s="10"/>
    </row>
    <row r="26" spans="1:8" x14ac:dyDescent="0.25">
      <c r="A26" s="136">
        <f>IF(dic!A26="N/A","N/A",dic!A26-dic!E26)</f>
        <v>15000</v>
      </c>
      <c r="B26" s="163">
        <f>IF(dic!B26="N/A","N/A",(E26+nov!E26+dic!E26)/nov!A26)</f>
        <v>0.9926666666666667</v>
      </c>
      <c r="C26" s="163"/>
      <c r="D26" s="108" t="s">
        <v>18</v>
      </c>
      <c r="E26" s="112">
        <f>IF(A26="N/A",0,SUM(E24:E25))</f>
        <v>14890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SUMIFS(Registro!$H$3:$H$450,Registro!$G$3:$G$450,BD!$B$8,Registro!$B$3:$B$450,"&lt;=31/1/21")-nov!E30-dic!E30</f>
        <v>1800</v>
      </c>
      <c r="H30" s="3"/>
    </row>
    <row r="31" spans="1:8" x14ac:dyDescent="0.25">
      <c r="C31" t="s">
        <v>32</v>
      </c>
      <c r="E31" s="16">
        <f>SUMIFS(Registro!$H$3:$H$450,Registro!$G$3:$G$450,BD!$B$9,Registro!$B$3:$B$450,"&lt;=31/1/21")-nov!E31-dic!E31</f>
        <v>7908.38</v>
      </c>
    </row>
    <row r="32" spans="1:8" x14ac:dyDescent="0.25">
      <c r="C32" t="s">
        <v>10</v>
      </c>
      <c r="E32" s="16">
        <f>SUMIFS(Registro!$H$3:$H$450,Registro!$G$3:$G$450,BD!$B$10,Registro!$B$3:$B$450,"&lt;=31/1/21")-nov!E32-dic!E32</f>
        <v>7400.01</v>
      </c>
    </row>
    <row r="33" spans="1:5" x14ac:dyDescent="0.25">
      <c r="A33" s="134" t="s">
        <v>13</v>
      </c>
      <c r="B33" s="154" t="s">
        <v>25</v>
      </c>
      <c r="C33" s="154"/>
      <c r="E33" s="5"/>
    </row>
    <row r="34" spans="1:5" x14ac:dyDescent="0.25">
      <c r="A34" s="135">
        <f>dic!A34-dic!E34</f>
        <v>146000</v>
      </c>
      <c r="B34" s="163">
        <f>IF(nov!A34=0,0,(E34+nov!E34+dic!E34)/nov!A34)</f>
        <v>0.11718075342465753</v>
      </c>
      <c r="C34" s="163"/>
      <c r="D34" s="108" t="s">
        <v>20</v>
      </c>
      <c r="E34" s="109">
        <f>SUM(E30:E32)</f>
        <v>17108.39</v>
      </c>
    </row>
    <row r="36" spans="1:5" x14ac:dyDescent="0.25">
      <c r="A36" s="22" t="s">
        <v>63</v>
      </c>
      <c r="B36" s="61">
        <f>dic!$B$38</f>
        <v>29200</v>
      </c>
    </row>
    <row r="37" spans="1:5" x14ac:dyDescent="0.25">
      <c r="A37" s="24" t="s">
        <v>34</v>
      </c>
      <c r="B37" s="16">
        <f>SUMIFS(Registro!$H$3:$H$450,Registro!$C$3:$C$450,"Recibo apoyo alimentos",Registro!$B$3:$B$450,"&lt;=31/1/21")+SUMIFS(Registro!$H$3:$H$450,Registro!$C$3:$C$450,"Recibo apoyo hospedaje",Registro!$B$3:$B$450,"&lt;=31/1/21")+SUMIFS(Registro!$H$3:$H$450,Registro!$C$3:$C$450,"Recibo apoyo traslado",Registro!$B$3:$B$450,"&lt;=31/1/21")-nov!B37-dic!B37</f>
        <v>6900</v>
      </c>
    </row>
    <row r="38" spans="1:5" ht="15.75" thickBot="1" x14ac:dyDescent="0.3">
      <c r="A38" s="25" t="s">
        <v>35</v>
      </c>
      <c r="B38" s="62">
        <f>B36-B37</f>
        <v>22300</v>
      </c>
      <c r="D38" s="18" t="s">
        <v>99</v>
      </c>
      <c r="E38" s="27">
        <f>E11+E20+E24+E34</f>
        <v>54957.64</v>
      </c>
    </row>
    <row r="39" spans="1:5" ht="15.75" thickTop="1" x14ac:dyDescent="0.25"/>
    <row r="40" spans="1:5" x14ac:dyDescent="0.25">
      <c r="A40" s="160" t="s">
        <v>27</v>
      </c>
      <c r="B40" s="160"/>
      <c r="C40" s="14">
        <f>(E38+nov!E38+dic!E38)/nov!E5</f>
        <v>0.15702182857142857</v>
      </c>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52" spans="1:5" x14ac:dyDescent="0.25">
      <c r="A52" s="8"/>
    </row>
    <row r="54" spans="1:5" hidden="1" x14ac:dyDescent="0.25">
      <c r="A54" s="54">
        <f>dic!$A$56</f>
        <v>1</v>
      </c>
      <c r="B54" s="50">
        <f>IF($B$3="","",dic!$B$55)</f>
        <v>1</v>
      </c>
      <c r="C54" s="50">
        <f>IF($B$3="","",dic!$C$55)</f>
        <v>1</v>
      </c>
      <c r="D54" s="50">
        <f>IF($B$3="","",dic!$D$55)</f>
        <v>1</v>
      </c>
      <c r="E54" s="50">
        <f>IF($B$3="","",dic!$E$55)</f>
        <v>1</v>
      </c>
    </row>
    <row r="55" spans="1:5" hidden="1" x14ac:dyDescent="0.25">
      <c r="A55" s="55">
        <f>IF($B$37=0,0%,$A$54-($B$36-$B$37)/ABS(nov!$B$36))</f>
        <v>0.23630136986301364</v>
      </c>
    </row>
    <row r="56" spans="1:5" hidden="1" x14ac:dyDescent="0.25">
      <c r="A56" s="56">
        <f>$A$54-$A$55</f>
        <v>0.76369863013698636</v>
      </c>
    </row>
  </sheetData>
  <sheetProtection algorithmName="SHA-512" hashValue="V53z1TGb3k10QLbCaDAdcok9U3h0FlKHXllpW4f5UPg1wwY9yMDLqXB15AdES4te54FtTl1j/95FFSpE7XK/1w==" saltValue="QivWkSaROBDSwU4c8cLjYw==" spinCount="100000" sheet="1" objects="1" scenarios="1"/>
  <mergeCells count="18">
    <mergeCell ref="A43:E43"/>
    <mergeCell ref="A1:E1"/>
    <mergeCell ref="B5:C5"/>
    <mergeCell ref="B10:C10"/>
    <mergeCell ref="B11:C11"/>
    <mergeCell ref="B19:C19"/>
    <mergeCell ref="B20:C20"/>
    <mergeCell ref="B25:C25"/>
    <mergeCell ref="B26:C26"/>
    <mergeCell ref="B33:C33"/>
    <mergeCell ref="B34:C34"/>
    <mergeCell ref="A40:B40"/>
    <mergeCell ref="B3:C4"/>
    <mergeCell ref="A44:E44"/>
    <mergeCell ref="A45:E45"/>
    <mergeCell ref="A46:E46"/>
    <mergeCell ref="A47:E47"/>
    <mergeCell ref="A48:E48"/>
  </mergeCells>
  <printOptions horizontalCentered="1"/>
  <pageMargins left="0.11811023622047245" right="0.11811023622047245" top="0.35433070866141736" bottom="0.35433070866141736" header="0.31496062992125984" footer="0.31496062992125984"/>
  <pageSetup orientation="portrait" horizontalDpi="300" verticalDpi="300"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H56"/>
  <sheetViews>
    <sheetView showGridLines="0" view="pageLayout" topLeftCell="A16" zoomScale="85" zoomScaleNormal="85" zoomScalePageLayoutView="85" workbookViewId="0">
      <selection activeCell="B37" sqref="B37"/>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ene!A1</f>
        <v>INFORME DE SEGUIMIENTO MENSUAL</v>
      </c>
      <c r="B1" s="157"/>
      <c r="C1" s="157"/>
      <c r="D1" s="157"/>
      <c r="E1" s="157"/>
      <c r="F1" s="6"/>
      <c r="G1" s="6"/>
      <c r="H1" s="6"/>
    </row>
    <row r="3" spans="1:8" x14ac:dyDescent="0.25">
      <c r="A3" s="28" t="s">
        <v>19</v>
      </c>
      <c r="B3" s="164" t="str">
        <f>ene!B3</f>
        <v>Arkemetría Social A.C.</v>
      </c>
      <c r="C3" s="164"/>
      <c r="D3" s="132" t="s">
        <v>33</v>
      </c>
      <c r="E3" s="133" t="str">
        <f>ene!E3</f>
        <v>osc20</v>
      </c>
    </row>
    <row r="4" spans="1:8" x14ac:dyDescent="0.25">
      <c r="B4" s="164"/>
      <c r="C4" s="164"/>
    </row>
    <row r="5" spans="1:8" ht="21" x14ac:dyDescent="0.35">
      <c r="A5" s="28" t="s">
        <v>0</v>
      </c>
      <c r="B5" s="168">
        <v>44228</v>
      </c>
      <c r="C5" s="169"/>
      <c r="D5" s="20" t="s">
        <v>12</v>
      </c>
      <c r="E5" s="21">
        <f>IF(B3="","",IF(A26="N/A",$A$11+$A$20+$A$34,$A$11+$A$20+$A$26+$A$34))</f>
        <v>295042.36</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SUMIFS(Registro!$H$3:$H$450,Registro!$G$3:$G$450,BD!$B$2,Registro!$B$3:$B$450,"&lt;=28/2/21")-nov!E9-dic!E9-ene!E9</f>
        <v>27000</v>
      </c>
    </row>
    <row r="10" spans="1:8" x14ac:dyDescent="0.25">
      <c r="A10" s="134" t="s">
        <v>13</v>
      </c>
      <c r="B10" s="154" t="s">
        <v>25</v>
      </c>
      <c r="C10" s="154"/>
      <c r="E10" s="1"/>
      <c r="G10" s="1"/>
      <c r="H10" s="4"/>
    </row>
    <row r="11" spans="1:8" x14ac:dyDescent="0.25">
      <c r="A11" s="135">
        <f>ene!A11-ene!E11</f>
        <v>90000</v>
      </c>
      <c r="B11" s="163">
        <f>(E11+nov!E11+dic!E11+ene!E11)/nov!A11</f>
        <v>0.4</v>
      </c>
      <c r="C11" s="163"/>
      <c r="D11" s="108" t="s">
        <v>21</v>
      </c>
      <c r="E11" s="109">
        <f>SUM(E9:E10)</f>
        <v>27000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tr">
        <f>BD!B3</f>
        <v>Insumos de papeleria</v>
      </c>
      <c r="E15" s="16">
        <f>SUMIFS(Registro!$H$3:$H$450,Registro!$G$3:$G$450,BD!$B$3,Registro!$B$3:$B$450,"&lt;=28/2/21")-nov!E15-dic!E15-ene!E15</f>
        <v>5720.0999999999995</v>
      </c>
    </row>
    <row r="16" spans="1:8" x14ac:dyDescent="0.25">
      <c r="C16" t="str">
        <f>BD!B4</f>
        <v>Gastos de difusión</v>
      </c>
      <c r="E16" s="16">
        <f>SUMIFS(Registro!$H$3:$H$450,Registro!$G$3:$G$450,BD!$B$4,Registro!$B$3:$B$450,"&lt;=28/2/21")-nov!E16-dic!E16-ene!E16</f>
        <v>0</v>
      </c>
      <c r="G16" s="1"/>
      <c r="H16" s="4"/>
    </row>
    <row r="17" spans="1:8" x14ac:dyDescent="0.25">
      <c r="C17" t="str">
        <f>BD!B5</f>
        <v>Productos entregables</v>
      </c>
      <c r="E17" s="16">
        <f>SUMIFS(Registro!$H$3:$H$450,Registro!$G$3:$G$450,BD!$B$5,Registro!$B$3:$B$450,"&lt;=28/2/21")-nov!E17-dic!E17-ene!E17</f>
        <v>10000</v>
      </c>
      <c r="G17" s="1"/>
      <c r="H17" s="4"/>
    </row>
    <row r="18" spans="1:8" x14ac:dyDescent="0.25">
      <c r="C18" t="str">
        <f>BD!B6</f>
        <v>Renta y acondicionamiento de espacios</v>
      </c>
      <c r="E18" s="16">
        <f>SUMIFS(Registro!$H$3:$H$450,Registro!$G$3:$G$450,BD!$B$6,Registro!$B$3:$B$450,"&lt;=28/2/21")-nov!E18-dic!E18-ene!E18</f>
        <v>0</v>
      </c>
      <c r="G18" s="1"/>
      <c r="H18" s="4"/>
    </row>
    <row r="19" spans="1:8" x14ac:dyDescent="0.25">
      <c r="A19" s="134" t="s">
        <v>13</v>
      </c>
      <c r="B19" s="154" t="s">
        <v>25</v>
      </c>
      <c r="C19" s="154"/>
      <c r="E19" s="5"/>
      <c r="G19" s="1"/>
      <c r="H19" s="4"/>
    </row>
    <row r="20" spans="1:8" x14ac:dyDescent="0.25">
      <c r="A20" s="135">
        <f>ene!A20-ene!E20</f>
        <v>76040.75</v>
      </c>
      <c r="B20" s="163">
        <f>(E20+nov!E20+dic!E20+ene!E20)/nov!A20</f>
        <v>0.28189702380952381</v>
      </c>
      <c r="C20" s="163"/>
      <c r="D20" s="108" t="s">
        <v>18</v>
      </c>
      <c r="E20" s="109">
        <f>SUM(E15:E18)</f>
        <v>15720.099999999999</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SUMIFS(Registro!$H$3:$H$450,Registro!$G$3:$G$450,BD!$B$7,Registro!$B$3:$B$450,"&lt;=28/2/21")-nov!E24-dic!E24-ene!E24</f>
        <v>0</v>
      </c>
    </row>
    <row r="25" spans="1:8" x14ac:dyDescent="0.25">
      <c r="A25" s="134" t="s">
        <v>13</v>
      </c>
      <c r="B25" s="154" t="s">
        <v>25</v>
      </c>
      <c r="C25" s="154"/>
      <c r="E25" s="1"/>
      <c r="G25" s="1"/>
      <c r="H25" s="10"/>
    </row>
    <row r="26" spans="1:8" x14ac:dyDescent="0.25">
      <c r="A26" s="136">
        <f>IF(ene!A26="N/A","N/A",ene!A26-ene!E26)</f>
        <v>110</v>
      </c>
      <c r="B26" s="163">
        <f>IF(ene!B26="N/A","N/A",(E26+nov!E26+dic!E26+ene!E26)/nov!A26)</f>
        <v>0.9926666666666667</v>
      </c>
      <c r="C26" s="163"/>
      <c r="D26" s="108" t="s">
        <v>18</v>
      </c>
      <c r="E26" s="112">
        <f>IF(A26="N/A",0,SUM(E24:E25))</f>
        <v>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SUMIFS(Registro!$H$3:$H$450,Registro!$G$3:$G$450,BD!$B$8,Registro!$B$3:$B$450,"&lt;=28/2/21")-nov!E30-dic!E30-ene!E30</f>
        <v>3600</v>
      </c>
      <c r="H30" s="3"/>
    </row>
    <row r="31" spans="1:8" x14ac:dyDescent="0.25">
      <c r="C31" t="s">
        <v>32</v>
      </c>
      <c r="E31" s="16">
        <f>SUMIFS(Registro!$H$3:$H$450,Registro!$G$3:$G$450,BD!$B$9,Registro!$B$3:$B$450,"&lt;=28/2/21")-nov!E31-dic!E31-ene!E31</f>
        <v>19258.93</v>
      </c>
    </row>
    <row r="32" spans="1:8" x14ac:dyDescent="0.25">
      <c r="C32" t="s">
        <v>10</v>
      </c>
      <c r="E32" s="16">
        <f>SUMIFS(Registro!$H$3:$H$450,Registro!$G$3:$G$450,BD!$B$10,Registro!$B$3:$B$450,"&lt;=28/2/21")-nov!E32-dic!E32-ene!E32</f>
        <v>9600.0000000000018</v>
      </c>
    </row>
    <row r="33" spans="1:5" x14ac:dyDescent="0.25">
      <c r="A33" s="134" t="s">
        <v>13</v>
      </c>
      <c r="B33" s="154" t="s">
        <v>25</v>
      </c>
      <c r="C33" s="154"/>
      <c r="E33" s="5"/>
    </row>
    <row r="34" spans="1:5" x14ac:dyDescent="0.25">
      <c r="A34" s="135">
        <f>ene!A34-ene!E34</f>
        <v>128891.61</v>
      </c>
      <c r="B34" s="163">
        <f>IF(nov!A34=0,0,(E34+nov!E34+dic!E34+ene!E34)/nov!A34)</f>
        <v>0.33950219178082192</v>
      </c>
      <c r="C34" s="163"/>
      <c r="D34" s="108" t="s">
        <v>20</v>
      </c>
      <c r="E34" s="109">
        <f>SUM(E30:E32)</f>
        <v>32458.93</v>
      </c>
    </row>
    <row r="36" spans="1:5" x14ac:dyDescent="0.25">
      <c r="A36" s="22" t="s">
        <v>63</v>
      </c>
      <c r="B36" s="61">
        <f>ene!$B$38</f>
        <v>22300</v>
      </c>
    </row>
    <row r="37" spans="1:5" x14ac:dyDescent="0.25">
      <c r="A37" s="24" t="s">
        <v>34</v>
      </c>
      <c r="B37" s="16">
        <f>SUMIFS(Registro!$H$3:$H$450,Registro!$C$3:$C$450,"Recibo apoyo alimentos",Registro!$B$3:$B$450,"&lt;=28/2/21")+SUMIFS(Registro!$H$3:$H$450,Registro!$C$3:$C$450,"Recibo apoyo hospedaje",Registro!$B$3:$B$450,"&lt;=28/2/21")+SUMIFS(Registro!$H$3:$H$450,Registro!$C$3:$C$450,"Recibo apoyo traslado",Registro!$B$3:$B$450,"&lt;=28/2/21")-nov!B37-dic!B37-ene!B37</f>
        <v>6700</v>
      </c>
    </row>
    <row r="38" spans="1:5" ht="15.75" thickBot="1" x14ac:dyDescent="0.3">
      <c r="A38" s="25" t="s">
        <v>35</v>
      </c>
      <c r="B38" s="62">
        <f>B36-B37</f>
        <v>15600</v>
      </c>
      <c r="D38" s="18" t="s">
        <v>99</v>
      </c>
      <c r="E38" s="19">
        <f>E11+E20+E24+E34</f>
        <v>75179.03</v>
      </c>
    </row>
    <row r="39" spans="1:5" ht="15.75" thickTop="1" x14ac:dyDescent="0.25"/>
    <row r="40" spans="1:5" x14ac:dyDescent="0.25">
      <c r="A40" s="160" t="s">
        <v>27</v>
      </c>
      <c r="B40" s="160"/>
      <c r="C40" s="14">
        <f>(E38+nov!E38+dic!E38+ene!E38)/nov!E5</f>
        <v>0.37181905714285712</v>
      </c>
    </row>
    <row r="43" spans="1:5" x14ac:dyDescent="0.25">
      <c r="A43" s="165"/>
      <c r="B43" s="165"/>
      <c r="C43" s="165"/>
      <c r="D43" s="165"/>
      <c r="E43" s="165"/>
    </row>
    <row r="44" spans="1:5" x14ac:dyDescent="0.25">
      <c r="A44" s="165"/>
      <c r="B44" s="165"/>
      <c r="C44" s="165"/>
      <c r="D44" s="165"/>
      <c r="E44" s="165"/>
    </row>
    <row r="45" spans="1:5" x14ac:dyDescent="0.25">
      <c r="A45" s="166"/>
      <c r="B45" s="166"/>
      <c r="C45" s="166"/>
      <c r="D45" s="166"/>
      <c r="E45" s="166"/>
    </row>
    <row r="46" spans="1:5" x14ac:dyDescent="0.25">
      <c r="A46" s="165"/>
      <c r="B46" s="165"/>
      <c r="C46" s="165"/>
      <c r="D46" s="165"/>
      <c r="E46" s="165"/>
    </row>
    <row r="47" spans="1:5" x14ac:dyDescent="0.25">
      <c r="A47" s="165"/>
      <c r="B47" s="165"/>
      <c r="C47" s="165"/>
      <c r="D47" s="165"/>
      <c r="E47" s="165"/>
    </row>
    <row r="48" spans="1:5" x14ac:dyDescent="0.25">
      <c r="A48" s="167"/>
      <c r="B48" s="167"/>
      <c r="C48" s="167"/>
      <c r="D48" s="167"/>
      <c r="E48" s="167"/>
    </row>
    <row r="52" spans="1:5" x14ac:dyDescent="0.25">
      <c r="A52" s="8"/>
    </row>
    <row r="54" spans="1:5" hidden="1" x14ac:dyDescent="0.25">
      <c r="A54" s="54"/>
      <c r="B54" s="50">
        <f>IF($B$3="","",ene!$B$54)</f>
        <v>1</v>
      </c>
      <c r="C54" s="50">
        <f>IF($B$3="","",ene!$C$54)</f>
        <v>1</v>
      </c>
      <c r="D54" s="50">
        <f>IF($B$3="","",ene!$D$54)</f>
        <v>1</v>
      </c>
      <c r="E54" s="50">
        <f>IF($B$3="","",ene!$E$54)</f>
        <v>1</v>
      </c>
    </row>
    <row r="55" spans="1:5" hidden="1" x14ac:dyDescent="0.25">
      <c r="A55" s="55"/>
    </row>
    <row r="56" spans="1:5" hidden="1" x14ac:dyDescent="0.25">
      <c r="A56" s="56"/>
    </row>
  </sheetData>
  <sheetProtection algorithmName="SHA-512" hashValue="dgGN4AFrQGq+vgomL3ux12zJW+kG8f8vZ8fuNUY98wa6lvLory4ORRT1VBGFbIVh6qYPSpw7ufRuBm1uPZmesQ==" saltValue="CKEVGRMq+tCJtbGbRa0xLQ==" spinCount="100000" sheet="1" objects="1" scenarios="1"/>
  <mergeCells count="18">
    <mergeCell ref="A43:E43"/>
    <mergeCell ref="A1:E1"/>
    <mergeCell ref="B5:C5"/>
    <mergeCell ref="B10:C10"/>
    <mergeCell ref="B11:C11"/>
    <mergeCell ref="B19:C19"/>
    <mergeCell ref="B20:C20"/>
    <mergeCell ref="B25:C25"/>
    <mergeCell ref="B26:C26"/>
    <mergeCell ref="B33:C33"/>
    <mergeCell ref="B34:C34"/>
    <mergeCell ref="A40:B40"/>
    <mergeCell ref="B3:C4"/>
    <mergeCell ref="A44:E44"/>
    <mergeCell ref="A45:E45"/>
    <mergeCell ref="A46:E46"/>
    <mergeCell ref="A47:E47"/>
    <mergeCell ref="A48:E48"/>
  </mergeCells>
  <printOptions horizontalCentered="1"/>
  <pageMargins left="0.11811023622047245" right="0.11811023622047245" top="0.35433070866141736" bottom="0.35433070866141736" header="0.31496062992125984" footer="0.31496062992125984"/>
  <pageSetup paperSize="9" orientation="portrait" horizontalDpi="300" verticalDpi="30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H56"/>
  <sheetViews>
    <sheetView showGridLines="0" view="pageLayout" topLeftCell="A21" zoomScale="85" zoomScaleNormal="85" zoomScalePageLayoutView="85" workbookViewId="0">
      <selection activeCell="E9" sqref="E9"/>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feb!A1</f>
        <v>INFORME DE SEGUIMIENTO MENSUAL</v>
      </c>
      <c r="B1" s="157"/>
      <c r="C1" s="157"/>
      <c r="D1" s="157"/>
      <c r="E1" s="157"/>
      <c r="F1" s="6"/>
      <c r="G1" s="6"/>
      <c r="H1" s="6"/>
    </row>
    <row r="3" spans="1:8" x14ac:dyDescent="0.25">
      <c r="A3" s="28" t="s">
        <v>19</v>
      </c>
      <c r="B3" s="170" t="str">
        <f>feb!B3</f>
        <v>Arkemetría Social A.C.</v>
      </c>
      <c r="C3" s="170"/>
      <c r="D3" s="132" t="s">
        <v>33</v>
      </c>
      <c r="E3" s="133" t="str">
        <f>feb!E3</f>
        <v>osc20</v>
      </c>
    </row>
    <row r="4" spans="1:8" x14ac:dyDescent="0.25">
      <c r="B4" s="170"/>
      <c r="C4" s="170"/>
    </row>
    <row r="5" spans="1:8" ht="21" x14ac:dyDescent="0.35">
      <c r="A5" s="28" t="s">
        <v>36</v>
      </c>
      <c r="B5" s="161">
        <v>44256</v>
      </c>
      <c r="C5" s="162"/>
      <c r="D5" s="20" t="s">
        <v>12</v>
      </c>
      <c r="E5" s="21">
        <f>IF(B3="","",IF(A26="N/A",$A$11+$A$20+$A$34,$A$11+$A$20+$A$26+$A$34))</f>
        <v>219863.33</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SUMIFS(Registro!$H$3:$H$450,Registro!$G$3:$G$450,BD!$B$2,Registro!$B$3:$B$450,"&lt;=31/3/21")-nov!E9-dic!E9-ene!E9-feb!E9</f>
        <v>21000</v>
      </c>
    </row>
    <row r="10" spans="1:8" x14ac:dyDescent="0.25">
      <c r="A10" s="134" t="s">
        <v>13</v>
      </c>
      <c r="B10" s="154" t="s">
        <v>25</v>
      </c>
      <c r="C10" s="154"/>
      <c r="E10" s="1"/>
      <c r="G10" s="1"/>
      <c r="H10" s="4"/>
    </row>
    <row r="11" spans="1:8" x14ac:dyDescent="0.25">
      <c r="A11" s="137">
        <f>feb!A11-feb!E11</f>
        <v>63000</v>
      </c>
      <c r="B11" s="163">
        <f>(E11+nov!E11+dic!E11+ene!E11+feb!E11)/nov!A11</f>
        <v>0.6</v>
      </c>
      <c r="C11" s="163"/>
      <c r="D11" s="108" t="s">
        <v>21</v>
      </c>
      <c r="E11" s="113">
        <f>SUM(E9:E10)</f>
        <v>21000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tr">
        <f>BD!B3</f>
        <v>Insumos de papeleria</v>
      </c>
      <c r="E15" s="16">
        <f>SUMIFS(Registro!$H$3:$H$450,Registro!$G$3:$G$450,BD!$B$3,Registro!$B$3:$B$450,"&lt;=31/3/21")-nov!E15-dic!E15-ene!E15-feb!E15</f>
        <v>0</v>
      </c>
    </row>
    <row r="16" spans="1:8" x14ac:dyDescent="0.25">
      <c r="C16" t="str">
        <f>BD!B4</f>
        <v>Gastos de difusión</v>
      </c>
      <c r="E16" s="16">
        <f>SUMIFS(Registro!$H$3:$H$450,Registro!$G$3:$G$450,BD!$B$4,Registro!$B$3:$B$450,"&lt;=31/3/21")-nov!E16-dic!E16-ene!E16-feb!E16</f>
        <v>626.39999999999964</v>
      </c>
      <c r="G16" s="1"/>
      <c r="H16" s="4"/>
    </row>
    <row r="17" spans="1:8" x14ac:dyDescent="0.25">
      <c r="C17" t="str">
        <f>BD!B5</f>
        <v>Productos entregables</v>
      </c>
      <c r="E17" s="16">
        <f>SUMIFS(Registro!$H$3:$H$450,Registro!$G$3:$G$450,BD!$B$5,Registro!$B$3:$B$450,"&lt;=31/3/21")-nov!E17-dic!E17-ene!E17-feb!E17</f>
        <v>0</v>
      </c>
      <c r="G17" s="1"/>
      <c r="H17" s="4"/>
    </row>
    <row r="18" spans="1:8" x14ac:dyDescent="0.25">
      <c r="C18" t="str">
        <f>BD!B6</f>
        <v>Renta y acondicionamiento de espacios</v>
      </c>
      <c r="E18" s="16">
        <f>SUMIFS(Registro!$H$3:$H$450,Registro!$G$3:$G$450,BD!$B$6,Registro!$B$3:$B$450,"&lt;=31/3/21")-nov!E18-dic!E18-ene!E18-feb!E18</f>
        <v>0</v>
      </c>
      <c r="G18" s="1"/>
      <c r="H18" s="4"/>
    </row>
    <row r="19" spans="1:8" x14ac:dyDescent="0.25">
      <c r="A19" s="134" t="s">
        <v>13</v>
      </c>
      <c r="B19" s="154" t="s">
        <v>25</v>
      </c>
      <c r="C19" s="154"/>
      <c r="E19" s="5"/>
      <c r="G19" s="1"/>
      <c r="H19" s="4"/>
    </row>
    <row r="20" spans="1:8" x14ac:dyDescent="0.25">
      <c r="A20" s="137">
        <f>feb!A20-feb!E20</f>
        <v>60320.65</v>
      </c>
      <c r="B20" s="163">
        <f>(E20+nov!E20+dic!E20+ene!E20+feb!E20)/nov!A20</f>
        <v>0.28935416666666669</v>
      </c>
      <c r="C20" s="163"/>
      <c r="D20" s="108" t="s">
        <v>18</v>
      </c>
      <c r="E20" s="113">
        <f>SUM(E15:E18)</f>
        <v>626.39999999999964</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SUMIFS(Registro!$H$3:$H$450,Registro!$G$3:$G$450,BD!$B$7,Registro!$B$3:$B$450,"&lt;=31/3/21")-nov!E24-dic!E24-ene!E24-feb!E24</f>
        <v>0</v>
      </c>
    </row>
    <row r="25" spans="1:8" x14ac:dyDescent="0.25">
      <c r="A25" s="134" t="s">
        <v>13</v>
      </c>
      <c r="B25" s="154" t="s">
        <v>25</v>
      </c>
      <c r="C25" s="154"/>
      <c r="E25" s="1"/>
      <c r="G25" s="1"/>
      <c r="H25" s="10"/>
    </row>
    <row r="26" spans="1:8" x14ac:dyDescent="0.25">
      <c r="A26" s="138">
        <f>IF(feb!A26="N/A","N/A",feb!A26-feb!E26)</f>
        <v>110</v>
      </c>
      <c r="B26" s="163">
        <f>IF(feb!B26="N/A","N/A",(E26+nov!E26+dic!E26+ene!E26+feb!E26)/nov!A26)</f>
        <v>0.9926666666666667</v>
      </c>
      <c r="C26" s="163"/>
      <c r="D26" s="108" t="s">
        <v>18</v>
      </c>
      <c r="E26" s="114">
        <f>IF(A26="N/A",0,SUM(E24:E25))</f>
        <v>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SUMIFS(Registro!$H$3:$H$450,Registro!$G$3:$G$450,BD!$B$8,Registro!$B$3:$B$450,"&lt;=31/3/21")-nov!E30-dic!E30-ene!E30-feb!E30</f>
        <v>1800</v>
      </c>
      <c r="H30" s="3"/>
    </row>
    <row r="31" spans="1:8" x14ac:dyDescent="0.25">
      <c r="C31" t="s">
        <v>32</v>
      </c>
      <c r="E31" s="16">
        <f>SUMIFS(Registro!$H$3:$H$450,Registro!$G$3:$G$450,BD!$B$9,Registro!$B$3:$B$450,"&lt;=31/3/21")-nov!E31-dic!E31-ene!E31-feb!E31</f>
        <v>7046.4000000000051</v>
      </c>
    </row>
    <row r="32" spans="1:8" x14ac:dyDescent="0.25">
      <c r="C32" t="s">
        <v>10</v>
      </c>
      <c r="E32" s="16">
        <f>SUMIFS(Registro!$H$3:$H$450,Registro!$G$3:$G$450,BD!$B$10,Registro!$B$3:$B$450,"&lt;=31/3/21")-nov!E32-dic!E32-ene!E32-feb!E32</f>
        <v>4200</v>
      </c>
    </row>
    <row r="33" spans="1:5" x14ac:dyDescent="0.25">
      <c r="A33" s="134" t="s">
        <v>13</v>
      </c>
      <c r="B33" s="154" t="s">
        <v>25</v>
      </c>
      <c r="C33" s="154"/>
      <c r="E33" s="5"/>
    </row>
    <row r="34" spans="1:5" x14ac:dyDescent="0.25">
      <c r="A34" s="137">
        <f>feb!A34-feb!E34</f>
        <v>96432.68</v>
      </c>
      <c r="B34" s="163">
        <f>IF(nov!A34=0,0,(E34+nov!E34+dic!E34+ene!E34+feb!E34)/nov!A34)</f>
        <v>0.42886109589041099</v>
      </c>
      <c r="C34" s="163"/>
      <c r="D34" s="108" t="s">
        <v>20</v>
      </c>
      <c r="E34" s="113">
        <f>SUM(E30:E32)</f>
        <v>13046.400000000005</v>
      </c>
    </row>
    <row r="36" spans="1:5" x14ac:dyDescent="0.25">
      <c r="A36" s="22" t="s">
        <v>63</v>
      </c>
      <c r="B36" s="23">
        <f>feb!$B$38</f>
        <v>15600</v>
      </c>
    </row>
    <row r="37" spans="1:5" x14ac:dyDescent="0.25">
      <c r="A37" s="24" t="s">
        <v>34</v>
      </c>
      <c r="B37" s="16">
        <f>SUMIFS(Registro!$H$3:$H$450,Registro!$C$3:$C$450,"Recibo apoyo alimentos",Registro!$B$3:$B$450,"&lt;=31/3/21")+SUMIFS(Registro!$H$3:$H$450,Registro!$C$3:$C$450,"Recibo apoyo hospedaje",Registro!$B$3:$B$450,"&lt;=31/3/21")+SUMIFS(Registro!$H$3:$H$450,Registro!$C$3:$C$450,"Recibo apoyo traslado",Registro!$B$3:$B$450,"&lt;=31/3/21")-nov!B37-dic!B37-ene!B37-feb!B37</f>
        <v>4200</v>
      </c>
    </row>
    <row r="38" spans="1:5" ht="15.75" thickBot="1" x14ac:dyDescent="0.3">
      <c r="A38" s="25" t="s">
        <v>35</v>
      </c>
      <c r="B38" s="26">
        <f>B36-B37</f>
        <v>11400</v>
      </c>
      <c r="D38" s="18" t="s">
        <v>99</v>
      </c>
      <c r="E38" s="27">
        <f>E11+E20+E24+E34</f>
        <v>34672.800000000003</v>
      </c>
    </row>
    <row r="39" spans="1:5" ht="15.75" thickTop="1" x14ac:dyDescent="0.25"/>
    <row r="40" spans="1:5" x14ac:dyDescent="0.25">
      <c r="A40" s="160" t="s">
        <v>27</v>
      </c>
      <c r="B40" s="160"/>
      <c r="C40" s="11">
        <f>(E38+nov!E38+dic!E38+ene!E38+feb!E38)/nov!E5</f>
        <v>0.47088420000000003</v>
      </c>
      <c r="D40" s="28" t="s">
        <v>37</v>
      </c>
      <c r="E40" s="87">
        <f>E5-E38</f>
        <v>185190.52999999997</v>
      </c>
    </row>
    <row r="42" spans="1:5" x14ac:dyDescent="0.25">
      <c r="A42" s="139"/>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52" spans="1:5" x14ac:dyDescent="0.25">
      <c r="A52" s="8"/>
    </row>
    <row r="54" spans="1:5" hidden="1" x14ac:dyDescent="0.25">
      <c r="A54" s="54">
        <f>feb!$A$56</f>
        <v>0</v>
      </c>
      <c r="B54" s="50">
        <f>IF($B$3="","",feb!$B$54)</f>
        <v>1</v>
      </c>
      <c r="C54" s="50">
        <f>IF($B$3="","",feb!$C$54)</f>
        <v>1</v>
      </c>
      <c r="D54" s="50">
        <f>IF($B$3="","",feb!$D$54)</f>
        <v>1</v>
      </c>
      <c r="E54" s="50">
        <f>IF($B$3="","",feb!$E$54)</f>
        <v>1</v>
      </c>
    </row>
    <row r="55" spans="1:5" hidden="1" x14ac:dyDescent="0.25">
      <c r="A55" s="55">
        <f>IF($B$37=0,0%,$A$54-($B$36-$B$37)/ABS(nov!$B$36))</f>
        <v>-0.3904109589041096</v>
      </c>
    </row>
    <row r="56" spans="1:5" hidden="1" x14ac:dyDescent="0.25">
      <c r="A56" s="56">
        <f>$A$54-$A$55</f>
        <v>0.3904109589041096</v>
      </c>
    </row>
  </sheetData>
  <sheetProtection algorithmName="SHA-512" hashValue="S5dnbuPzlcg+16EKagA+a3o5SDhS5bsp+SwMBqiVPLZZacadoHqr0DGVTyNpZKpMCFyILAhoJ8kzS2XaFUZibg==" saltValue="MrCXuJVxdQ3tg951YfB71g==" spinCount="100000" sheet="1" objects="1" scenarios="1"/>
  <mergeCells count="18">
    <mergeCell ref="A43:E43"/>
    <mergeCell ref="A1:E1"/>
    <mergeCell ref="B5:C5"/>
    <mergeCell ref="B10:C10"/>
    <mergeCell ref="B11:C11"/>
    <mergeCell ref="B19:C19"/>
    <mergeCell ref="B20:C20"/>
    <mergeCell ref="B25:C25"/>
    <mergeCell ref="B26:C26"/>
    <mergeCell ref="B33:C33"/>
    <mergeCell ref="B34:C34"/>
    <mergeCell ref="A40:B40"/>
    <mergeCell ref="B3:C4"/>
    <mergeCell ref="A44:E44"/>
    <mergeCell ref="A45:E45"/>
    <mergeCell ref="A46:E46"/>
    <mergeCell ref="A47:E47"/>
    <mergeCell ref="A48:E48"/>
  </mergeCells>
  <printOptions horizontalCentered="1"/>
  <pageMargins left="0.11811023622047245" right="0.11811023622047245" top="0.35433070866141736" bottom="0.35433070866141736" header="0.31496062992125984" footer="0.31496062992125984"/>
  <pageSetup paperSize="9" orientation="portrait" horizontalDpi="300" verticalDpi="300"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H56"/>
  <sheetViews>
    <sheetView showGridLines="0" view="pageLayout" topLeftCell="A17" zoomScale="85" zoomScaleNormal="85" zoomScalePageLayoutView="85" workbookViewId="0">
      <selection activeCell="B6" sqref="B6"/>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mar!A1</f>
        <v>INFORME DE SEGUIMIENTO MENSUAL</v>
      </c>
      <c r="B1" s="157"/>
      <c r="C1" s="157"/>
      <c r="D1" s="157"/>
      <c r="E1" s="157"/>
      <c r="F1" s="6"/>
      <c r="G1" s="6"/>
      <c r="H1" s="6"/>
    </row>
    <row r="3" spans="1:8" x14ac:dyDescent="0.25">
      <c r="A3" s="28" t="s">
        <v>19</v>
      </c>
      <c r="B3" s="170" t="str">
        <f>mar!B3</f>
        <v>Arkemetría Social A.C.</v>
      </c>
      <c r="C3" s="170"/>
      <c r="D3" s="132" t="s">
        <v>33</v>
      </c>
      <c r="E3" s="133" t="str">
        <f>mar!E3</f>
        <v>osc20</v>
      </c>
    </row>
    <row r="4" spans="1:8" x14ac:dyDescent="0.25">
      <c r="B4" s="170"/>
      <c r="C4" s="170"/>
    </row>
    <row r="5" spans="1:8" ht="21" x14ac:dyDescent="0.35">
      <c r="A5" s="28" t="s">
        <v>0</v>
      </c>
      <c r="B5" s="168">
        <v>44287</v>
      </c>
      <c r="C5" s="169"/>
      <c r="D5" s="20" t="s">
        <v>12</v>
      </c>
      <c r="E5" s="21">
        <f>IF(B3="","",IF(A26="N/A",$A$11+$A$20+$A$34,$A$11+$A$20+$A$26+$A$34))</f>
        <v>185190.52999999997</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SUMIFS(Registro!$H$3:$H$450,Registro!$G$3:$G$450,BD!$B$2,Registro!$B$3:$B$450,"&lt;=30/4/21")-nov!E9-dic!E9-ene!E9-feb!E9-mar!E9</f>
        <v>21000</v>
      </c>
    </row>
    <row r="10" spans="1:8" x14ac:dyDescent="0.25">
      <c r="A10" s="134" t="s">
        <v>13</v>
      </c>
      <c r="B10" s="154" t="s">
        <v>25</v>
      </c>
      <c r="C10" s="154"/>
      <c r="E10" s="1"/>
      <c r="G10" s="1"/>
      <c r="H10" s="4"/>
    </row>
    <row r="11" spans="1:8" x14ac:dyDescent="0.25">
      <c r="A11" s="135">
        <f>mar!A11-mar!E11</f>
        <v>42000</v>
      </c>
      <c r="B11" s="163">
        <f>(E11+nov!E11+dic!E11+ene!E11+feb!E11+mar!E11)/nov!A11</f>
        <v>0.8</v>
      </c>
      <c r="C11" s="163"/>
      <c r="D11" s="108" t="s">
        <v>21</v>
      </c>
      <c r="E11" s="109">
        <f>SUM(E9:E10)</f>
        <v>21000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
        <v>14</v>
      </c>
      <c r="E15" s="16">
        <f>SUMIFS(Registro!$H$3:$H$450,Registro!$G$3:$G$450,BD!$B$3,Registro!$B$3:$B$450,"&lt;=30/4/21")-nov!E15-dic!E15-ene!E15-feb!E15-mar!E15</f>
        <v>1790</v>
      </c>
    </row>
    <row r="16" spans="1:8" x14ac:dyDescent="0.25">
      <c r="C16" t="s">
        <v>15</v>
      </c>
      <c r="E16" s="16">
        <f>SUMIFS(Registro!$H$3:$H$450,Registro!$G$3:$G$450,BD!$B$4,Registro!$B$3:$B$450,"&lt;=30/4/21")-nov!E16-dic!E16-ene!E16-feb!E16-mar!E16</f>
        <v>0</v>
      </c>
      <c r="G16" s="1"/>
      <c r="H16" s="4"/>
    </row>
    <row r="17" spans="1:8" x14ac:dyDescent="0.25">
      <c r="C17" t="s">
        <v>16</v>
      </c>
      <c r="E17" s="16">
        <f>SUMIFS(Registro!$H$3:$H$450,Registro!$G$3:$G$450,BD!$B$5,Registro!$B$3:$B$450,"&lt;=30/4/21")-nov!E17-dic!E17-ene!E17-feb!E17-mar!E17</f>
        <v>0</v>
      </c>
      <c r="G17" s="1"/>
      <c r="H17" s="4"/>
    </row>
    <row r="18" spans="1:8" x14ac:dyDescent="0.25">
      <c r="C18" t="s">
        <v>17</v>
      </c>
      <c r="E18" s="16">
        <f>SUMIFS(Registro!$H$3:$H$450,Registro!$G$3:$G$450,BD!$B$6,Registro!$B$3:$B$450,"&lt;=30/4/21")-nov!E18-dic!E18-ene!E18-feb!E18-mar!E18</f>
        <v>0</v>
      </c>
      <c r="G18" s="1"/>
      <c r="H18" s="4"/>
    </row>
    <row r="19" spans="1:8" x14ac:dyDescent="0.25">
      <c r="A19" s="134" t="s">
        <v>13</v>
      </c>
      <c r="B19" s="154" t="s">
        <v>25</v>
      </c>
      <c r="C19" s="154"/>
      <c r="E19" s="5"/>
      <c r="G19" s="1"/>
      <c r="H19" s="4"/>
    </row>
    <row r="20" spans="1:8" x14ac:dyDescent="0.25">
      <c r="A20" s="135">
        <f>mar!A20-mar!E20</f>
        <v>59694.25</v>
      </c>
      <c r="B20" s="163">
        <f>(E20+nov!E20+dic!E20+ene!E20+feb!E20+mar!E20)/nov!A20</f>
        <v>0.31066369047619047</v>
      </c>
      <c r="C20" s="163"/>
      <c r="D20" s="108" t="s">
        <v>18</v>
      </c>
      <c r="E20" s="109">
        <f>SUM(E15:E18)</f>
        <v>1790</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SUMIFS(Registro!$H$3:$H$450,Registro!$G$3:$G$450,BD!$B$7,Registro!$B$3:$B$450,"&lt;=30/4/21")-nov!E24-dic!E24-ene!E24-feb!E24-mar!E24</f>
        <v>0</v>
      </c>
    </row>
    <row r="25" spans="1:8" x14ac:dyDescent="0.25">
      <c r="A25" s="134" t="s">
        <v>13</v>
      </c>
      <c r="B25" s="154" t="s">
        <v>25</v>
      </c>
      <c r="C25" s="154"/>
      <c r="E25" s="1"/>
      <c r="G25" s="1"/>
      <c r="H25" s="10"/>
    </row>
    <row r="26" spans="1:8" x14ac:dyDescent="0.25">
      <c r="A26" s="136">
        <f>IF(mar!A26="N/A","N/A",mar!A26-mar!E26)</f>
        <v>110</v>
      </c>
      <c r="B26" s="163">
        <f>IF(mar!B26="N/A","N/A",(E26+nov!E26+dic!E26+ene!E26+feb!E26+mar!E26)/nov!A26)</f>
        <v>0.9926666666666667</v>
      </c>
      <c r="C26" s="163"/>
      <c r="D26" s="108" t="s">
        <v>18</v>
      </c>
      <c r="E26" s="112">
        <f>IF(A26="N/A",0,SUM(E24:E25))</f>
        <v>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SUMIFS(Registro!$H$3:$H$450,Registro!$G$3:$G$450,BD!$B$8,Registro!$B$3:$B$450,"&lt;=30/4/21")-nov!E30-dic!E30-ene!E30-feb!E30-mar!E30</f>
        <v>2700</v>
      </c>
      <c r="H30" s="3"/>
    </row>
    <row r="31" spans="1:8" x14ac:dyDescent="0.25">
      <c r="C31" t="s">
        <v>32</v>
      </c>
      <c r="E31" s="16">
        <f>SUMIFS(Registro!$H$3:$H$450,Registro!$G$3:$G$450,BD!$B$9,Registro!$B$3:$B$450,"&lt;=30/4/21")-nov!E31-dic!E31-ene!E31-feb!E31-mar!E31</f>
        <v>13945.010000000006</v>
      </c>
    </row>
    <row r="32" spans="1:8" x14ac:dyDescent="0.25">
      <c r="C32" t="s">
        <v>10</v>
      </c>
      <c r="E32" s="16">
        <f>SUMIFS(Registro!$H$3:$H$450,Registro!$G$3:$G$450,BD!$B$10,Registro!$B$3:$B$450,"&lt;=30/4/21")-nov!E32-dic!E32-ene!E32-feb!E32-mar!E32</f>
        <v>4999.9999999999982</v>
      </c>
    </row>
    <row r="33" spans="1:5" x14ac:dyDescent="0.25">
      <c r="A33" s="134" t="s">
        <v>13</v>
      </c>
      <c r="B33" s="154" t="s">
        <v>25</v>
      </c>
      <c r="C33" s="154"/>
      <c r="E33" s="5"/>
    </row>
    <row r="34" spans="1:5" x14ac:dyDescent="0.25">
      <c r="A34" s="135">
        <f>mar!A34-mar!E34</f>
        <v>83386.279999999984</v>
      </c>
      <c r="B34" s="163">
        <f>IF(nov!A34=0,0,(E34+nov!E34+dic!E34+ene!E34+feb!E34+mar!E34)/nov!A34)</f>
        <v>0.57711458904109592</v>
      </c>
      <c r="C34" s="163"/>
      <c r="D34" s="108" t="s">
        <v>20</v>
      </c>
      <c r="E34" s="109">
        <f>SUM(E30:E32)</f>
        <v>21645.010000000002</v>
      </c>
    </row>
    <row r="36" spans="1:5" x14ac:dyDescent="0.25">
      <c r="A36" s="22" t="s">
        <v>63</v>
      </c>
      <c r="B36" s="61">
        <f>mar!$B$38</f>
        <v>11400</v>
      </c>
    </row>
    <row r="37" spans="1:5" x14ac:dyDescent="0.25">
      <c r="A37" s="24" t="s">
        <v>34</v>
      </c>
      <c r="B37" s="16">
        <f>SUMIFS(Registro!$H$3:$H$450,Registro!$C$3:$C$450,"Recibo apoyo alimentos",Registro!$B$3:$B$450,"&lt;=30/4/21")+SUMIFS(Registro!$H$3:$H$450,Registro!$C$3:$C$450,"Recibo apoyo hospedaje",Registro!$B$3:$B$450,"&lt;=30/4/21")+SUMIFS(Registro!$H$3:$H$450,Registro!$C$3:$C$450,"Recibo apoyo traslado",Registro!$B$3:$B$450,"&lt;=30/4/21")-nov!B37-dic!B37-ene!B37-feb!B37-mar!B37</f>
        <v>4800</v>
      </c>
    </row>
    <row r="38" spans="1:5" ht="15.75" thickBot="1" x14ac:dyDescent="0.3">
      <c r="A38" s="25" t="s">
        <v>35</v>
      </c>
      <c r="B38" s="62">
        <f>B36-B37</f>
        <v>6600</v>
      </c>
      <c r="D38" s="18" t="s">
        <v>99</v>
      </c>
      <c r="E38" s="19">
        <f>E11+E20+E24+E34</f>
        <v>44435.01</v>
      </c>
    </row>
    <row r="39" spans="1:5" ht="15.75" thickTop="1" x14ac:dyDescent="0.25"/>
    <row r="40" spans="1:5" x14ac:dyDescent="0.25">
      <c r="A40" s="160" t="s">
        <v>27</v>
      </c>
      <c r="B40" s="160"/>
      <c r="C40" s="14">
        <f>(E38+nov!E38+dic!E38+ene!E38+feb!E38+mar!E38)/nov!E5</f>
        <v>0.59784137142857141</v>
      </c>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52" spans="1:5" x14ac:dyDescent="0.25">
      <c r="A52" s="8"/>
    </row>
    <row r="54" spans="1:5" hidden="1" x14ac:dyDescent="0.25">
      <c r="A54" s="54">
        <f>mar!$A$56</f>
        <v>0.3904109589041096</v>
      </c>
      <c r="B54" s="50">
        <f>IF($B$3="","",mar!$B$54)</f>
        <v>1</v>
      </c>
      <c r="C54" s="50">
        <f>IF($B$3="","",mar!$C$54)</f>
        <v>1</v>
      </c>
      <c r="D54" s="50">
        <f>IF($B$3="","",mar!$D$54)</f>
        <v>1</v>
      </c>
      <c r="E54" s="50">
        <f>IF($B$3="","",mar!$E$54)</f>
        <v>1</v>
      </c>
    </row>
    <row r="55" spans="1:5" hidden="1" x14ac:dyDescent="0.25">
      <c r="A55" s="55">
        <f>IF($B$37=0,0%,$A$54-($B$36-$B$37)/ABS(nov!$B$36))</f>
        <v>0.16438356164383564</v>
      </c>
    </row>
    <row r="56" spans="1:5" hidden="1" x14ac:dyDescent="0.25">
      <c r="A56" s="56">
        <f>$A$54-$A$55</f>
        <v>0.22602739726027396</v>
      </c>
    </row>
  </sheetData>
  <sheetProtection algorithmName="SHA-512" hashValue="BN9veCIc+teD2wGC2rNP0xytlAtHuVIARnvj2GAuAl1KEgSm8sPCYODKB4aOdDnJfiklByrczv9zMgNWlUenVQ==" saltValue="pL3d9XsWp8/InK0v3koHxQ==" spinCount="100000" sheet="1" objects="1" scenarios="1"/>
  <mergeCells count="18">
    <mergeCell ref="A43:E43"/>
    <mergeCell ref="A1:E1"/>
    <mergeCell ref="B5:C5"/>
    <mergeCell ref="B10:C10"/>
    <mergeCell ref="B11:C11"/>
    <mergeCell ref="B19:C19"/>
    <mergeCell ref="B20:C20"/>
    <mergeCell ref="B25:C25"/>
    <mergeCell ref="B26:C26"/>
    <mergeCell ref="B33:C33"/>
    <mergeCell ref="B34:C34"/>
    <mergeCell ref="A40:B40"/>
    <mergeCell ref="B3:C4"/>
    <mergeCell ref="A44:E44"/>
    <mergeCell ref="A45:E45"/>
    <mergeCell ref="A46:E46"/>
    <mergeCell ref="A47:E47"/>
    <mergeCell ref="A48:E48"/>
  </mergeCells>
  <printOptions horizontalCentered="1"/>
  <pageMargins left="0.11811023622047245" right="0.11811023622047245" top="0.35433070866141736" bottom="0.35433070866141736" header="0.31496062992125984" footer="0.31496062992125984"/>
  <pageSetup paperSize="9" orientation="portrait" horizontalDpi="300" verticalDpi="300"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H57"/>
  <sheetViews>
    <sheetView showGridLines="0" view="pageLayout" topLeftCell="A26" zoomScale="85" zoomScaleNormal="85" zoomScalePageLayoutView="85" workbookViewId="0">
      <selection activeCell="E40" sqref="E40"/>
    </sheetView>
  </sheetViews>
  <sheetFormatPr baseColWidth="10" defaultRowHeight="15" x14ac:dyDescent="0.25"/>
  <cols>
    <col min="1" max="1" width="25.7109375" customWidth="1"/>
    <col min="2" max="2" width="14.28515625" customWidth="1"/>
    <col min="3" max="3" width="17.28515625" customWidth="1"/>
    <col min="4" max="4" width="22" customWidth="1"/>
    <col min="5" max="5" width="18.7109375" bestFit="1" customWidth="1"/>
    <col min="6" max="6" width="5.7109375" customWidth="1"/>
    <col min="7" max="7" width="17.28515625" customWidth="1"/>
  </cols>
  <sheetData>
    <row r="1" spans="1:8" ht="23.25" x14ac:dyDescent="0.35">
      <c r="A1" s="157" t="str">
        <f>abr!A1</f>
        <v>INFORME DE SEGUIMIENTO MENSUAL</v>
      </c>
      <c r="B1" s="157"/>
      <c r="C1" s="157"/>
      <c r="D1" s="157"/>
      <c r="E1" s="157"/>
      <c r="F1" s="6"/>
      <c r="G1" s="6"/>
      <c r="H1" s="6"/>
    </row>
    <row r="3" spans="1:8" x14ac:dyDescent="0.25">
      <c r="A3" s="28" t="s">
        <v>19</v>
      </c>
      <c r="B3" s="170" t="str">
        <f>abr!B3</f>
        <v>Arkemetría Social A.C.</v>
      </c>
      <c r="C3" s="170"/>
      <c r="D3" s="132" t="s">
        <v>33</v>
      </c>
      <c r="E3" s="133" t="str">
        <f>abr!E3</f>
        <v>osc20</v>
      </c>
    </row>
    <row r="4" spans="1:8" x14ac:dyDescent="0.25">
      <c r="B4" s="170"/>
      <c r="C4" s="170"/>
    </row>
    <row r="5" spans="1:8" ht="21" x14ac:dyDescent="0.35">
      <c r="A5" s="28" t="s">
        <v>36</v>
      </c>
      <c r="B5" s="161">
        <v>44317</v>
      </c>
      <c r="C5" s="162"/>
      <c r="D5" s="20" t="s">
        <v>12</v>
      </c>
      <c r="E5" s="21">
        <f>IF(B3="","",IF(A26="N/A",$A$11+$A$20+$A$34,$A$11+$A$20+$A$26+$A$34))</f>
        <v>140755.51999999999</v>
      </c>
    </row>
    <row r="7" spans="1:8" x14ac:dyDescent="0.25">
      <c r="A7" s="106" t="s">
        <v>1</v>
      </c>
      <c r="B7" s="106"/>
      <c r="C7" s="106" t="s">
        <v>6</v>
      </c>
      <c r="D7" s="106"/>
      <c r="E7" s="107" t="s">
        <v>7</v>
      </c>
      <c r="G7" s="9"/>
      <c r="H7" s="9"/>
    </row>
    <row r="8" spans="1:8" ht="3" customHeight="1" x14ac:dyDescent="0.25">
      <c r="A8" s="111"/>
      <c r="B8" s="111"/>
      <c r="C8" s="111"/>
      <c r="D8" s="111"/>
      <c r="E8" s="111"/>
    </row>
    <row r="9" spans="1:8" x14ac:dyDescent="0.25">
      <c r="A9" t="s">
        <v>2</v>
      </c>
      <c r="C9" t="s">
        <v>8</v>
      </c>
      <c r="E9" s="16">
        <f>SUMIFS(Registro!$H$3:$H$450,Registro!$G$3:$G$450,BD!$B$2,Registro!$B$3:$B$450,"&lt;=31/7/21")-nov!E9-dic!E9-ene!E9-feb!E9-mar!E9-abr!E9</f>
        <v>21000</v>
      </c>
    </row>
    <row r="10" spans="1:8" x14ac:dyDescent="0.25">
      <c r="A10" s="134" t="s">
        <v>13</v>
      </c>
      <c r="B10" s="154" t="s">
        <v>25</v>
      </c>
      <c r="C10" s="154"/>
      <c r="E10" s="1"/>
      <c r="G10" s="1"/>
      <c r="H10" s="4"/>
    </row>
    <row r="11" spans="1:8" x14ac:dyDescent="0.25">
      <c r="A11" s="135">
        <f>abr!A11-abr!E11</f>
        <v>21000</v>
      </c>
      <c r="B11" s="163">
        <f>(E11+nov!E11+dic!E11+ene!E11+feb!E11+mar!E11+abr!E11)/nov!A11</f>
        <v>1</v>
      </c>
      <c r="C11" s="163"/>
      <c r="D11" s="108" t="s">
        <v>21</v>
      </c>
      <c r="E11" s="109">
        <f>SUM(E9:E10)</f>
        <v>21000</v>
      </c>
    </row>
    <row r="12" spans="1:8" x14ac:dyDescent="0.25">
      <c r="H12" s="2"/>
    </row>
    <row r="13" spans="1:8" x14ac:dyDescent="0.25">
      <c r="A13" s="106" t="s">
        <v>1</v>
      </c>
      <c r="B13" s="106"/>
      <c r="C13" s="106" t="s">
        <v>6</v>
      </c>
      <c r="D13" s="106"/>
      <c r="E13" s="107" t="s">
        <v>7</v>
      </c>
    </row>
    <row r="14" spans="1:8" ht="3" customHeight="1" x14ac:dyDescent="0.25">
      <c r="A14" s="111"/>
      <c r="B14" s="111"/>
      <c r="C14" s="111"/>
      <c r="D14" s="111"/>
      <c r="E14" s="111"/>
    </row>
    <row r="15" spans="1:8" x14ac:dyDescent="0.25">
      <c r="A15" t="s">
        <v>3</v>
      </c>
      <c r="C15" t="s">
        <v>14</v>
      </c>
      <c r="E15" s="16">
        <f>SUMIFS(Registro!$H$3:$H$450,Registro!$G$3:$G$450,BD!$B$3,Registro!$B$3:$B$450,"&lt;=31/7/21")-nov!E15-dic!E15-ene!E15-feb!E15-mar!E15-abr!E15</f>
        <v>0</v>
      </c>
    </row>
    <row r="16" spans="1:8" x14ac:dyDescent="0.25">
      <c r="C16" t="s">
        <v>15</v>
      </c>
      <c r="E16" s="16">
        <f>SUMIFS(Registro!$H$3:$H$450,Registro!$G$3:$G$450,BD!$B$4,Registro!$B$3:$B$450,"&lt;=31/7/21")-nov!E16-dic!E16-ene!E16-feb!E16-mar!E16-abr!E16</f>
        <v>649.60000000000036</v>
      </c>
      <c r="G16" s="1"/>
      <c r="H16" s="4"/>
    </row>
    <row r="17" spans="1:8" x14ac:dyDescent="0.25">
      <c r="C17" t="s">
        <v>16</v>
      </c>
      <c r="E17" s="16">
        <f>SUMIFS(Registro!$H$3:$H$450,Registro!$G$3:$G$450,BD!$B$5,Registro!$B$3:$B$450,"&lt;=31/7/21")-nov!E17-dic!E17-ene!E17-feb!E17-mar!E17-abr!E17</f>
        <v>52020.5</v>
      </c>
      <c r="G17" s="1"/>
      <c r="H17" s="4"/>
    </row>
    <row r="18" spans="1:8" x14ac:dyDescent="0.25">
      <c r="C18" t="s">
        <v>17</v>
      </c>
      <c r="E18" s="16">
        <f>SUMIFS(Registro!$H$3:$H$450,Registro!$G$3:$G$450,BD!$B$6,Registro!$B$3:$B$450,"&lt;=31/7/21")-nov!E18-dic!E18-ene!E18-feb!E18-mar!E18-abr!E18</f>
        <v>10894.72</v>
      </c>
      <c r="G18" s="1"/>
      <c r="H18" s="4"/>
    </row>
    <row r="19" spans="1:8" x14ac:dyDescent="0.25">
      <c r="A19" s="134" t="s">
        <v>13</v>
      </c>
      <c r="B19" s="154" t="s">
        <v>25</v>
      </c>
      <c r="C19" s="154"/>
      <c r="E19" s="5"/>
      <c r="G19" s="1"/>
      <c r="H19" s="4"/>
    </row>
    <row r="20" spans="1:8" x14ac:dyDescent="0.25">
      <c r="A20" s="135">
        <f>abr!A20-abr!E20</f>
        <v>57904.25</v>
      </c>
      <c r="B20" s="163">
        <f>(E20+nov!E20+dic!E20+ene!E20+feb!E20+mar!E20+abr!E20)/nov!A20</f>
        <v>1.0673877380952381</v>
      </c>
      <c r="C20" s="163"/>
      <c r="D20" s="108" t="s">
        <v>18</v>
      </c>
      <c r="E20" s="109">
        <f>SUM(E15:E18)</f>
        <v>63564.82</v>
      </c>
    </row>
    <row r="22" spans="1:8" x14ac:dyDescent="0.25">
      <c r="A22" s="106" t="s">
        <v>1</v>
      </c>
      <c r="B22" s="106"/>
      <c r="C22" s="106" t="s">
        <v>6</v>
      </c>
      <c r="D22" s="106"/>
      <c r="E22" s="107" t="s">
        <v>7</v>
      </c>
    </row>
    <row r="23" spans="1:8" ht="3" customHeight="1" x14ac:dyDescent="0.25">
      <c r="A23" s="111"/>
      <c r="B23" s="111"/>
      <c r="C23" s="111"/>
      <c r="D23" s="111"/>
      <c r="E23" s="111"/>
    </row>
    <row r="24" spans="1:8" x14ac:dyDescent="0.25">
      <c r="A24" t="s">
        <v>4</v>
      </c>
      <c r="C24" t="s">
        <v>4</v>
      </c>
      <c r="E24" s="16">
        <f>SUMIFS(Registro!$H$3:$H$450,Registro!$G$3:$G$450,BD!$B$7,Registro!$B$3:$B$450,"&lt;=31/7/21")-nov!E24-dic!E24-ene!E24-feb!E24-mar!E24-abr!E24</f>
        <v>0</v>
      </c>
    </row>
    <row r="25" spans="1:8" x14ac:dyDescent="0.25">
      <c r="A25" s="134" t="s">
        <v>13</v>
      </c>
      <c r="B25" s="154" t="s">
        <v>25</v>
      </c>
      <c r="C25" s="154"/>
      <c r="E25" s="1"/>
      <c r="G25" s="1"/>
      <c r="H25" s="10"/>
    </row>
    <row r="26" spans="1:8" x14ac:dyDescent="0.25">
      <c r="A26" s="136">
        <f>IF(abr!A26="N/A","N/A",abr!A26-abr!E26)</f>
        <v>110</v>
      </c>
      <c r="B26" s="163">
        <f>IF(abr!B26="N/A","N/A",(E26+nov!E26+dic!E26+ene!E26+feb!E26+mar!E26+abr!E26)/nov!A26)</f>
        <v>0.9926666666666667</v>
      </c>
      <c r="C26" s="163"/>
      <c r="D26" s="108" t="s">
        <v>18</v>
      </c>
      <c r="E26" s="112">
        <f>IF(A26="N/A",0,SUM(E24:E25))</f>
        <v>0</v>
      </c>
    </row>
    <row r="28" spans="1:8" x14ac:dyDescent="0.25">
      <c r="A28" s="106" t="s">
        <v>1</v>
      </c>
      <c r="B28" s="106"/>
      <c r="C28" s="106" t="s">
        <v>6</v>
      </c>
      <c r="D28" s="106"/>
      <c r="E28" s="107" t="s">
        <v>7</v>
      </c>
    </row>
    <row r="29" spans="1:8" ht="3" customHeight="1" x14ac:dyDescent="0.25">
      <c r="A29" s="111"/>
      <c r="B29" s="111"/>
      <c r="C29" s="111"/>
      <c r="D29" s="111"/>
      <c r="E29" s="111"/>
    </row>
    <row r="30" spans="1:8" x14ac:dyDescent="0.25">
      <c r="A30" t="s">
        <v>5</v>
      </c>
      <c r="C30" t="s">
        <v>9</v>
      </c>
      <c r="E30" s="16">
        <f>SUMIFS(Registro!$H$3:$H$450,Registro!$G$3:$G$450,BD!$B$8,Registro!$B$3:$B$450,"&lt;=31/7/21")-nov!E30-dic!E30-ene!E30-feb!E30-mar!E30-abr!E30</f>
        <v>4539.01</v>
      </c>
      <c r="H30" s="3"/>
    </row>
    <row r="31" spans="1:8" x14ac:dyDescent="0.25">
      <c r="C31" t="s">
        <v>32</v>
      </c>
      <c r="E31" s="16">
        <f>SUMIFS(Registro!$H$3:$H$450,Registro!$G$3:$G$450,BD!$B$9,Registro!$B$3:$B$450,"&lt;=31/7/21")-nov!E31-dic!E31-ene!E31-feb!E31-mar!E31-abr!E31</f>
        <v>21780.009999999984</v>
      </c>
    </row>
    <row r="32" spans="1:8" x14ac:dyDescent="0.25">
      <c r="C32" t="s">
        <v>10</v>
      </c>
      <c r="E32" s="16">
        <f>SUMIFS(Registro!$H$3:$H$450,Registro!$G$3:$G$450,BD!$B$10,Registro!$B$3:$B$450,"&lt;=31/7/21")-nov!E32-dic!E32-ene!E32-feb!E32-mar!E32-abr!E32</f>
        <v>18651.650000000001</v>
      </c>
    </row>
    <row r="33" spans="1:5" x14ac:dyDescent="0.25">
      <c r="A33" s="134" t="s">
        <v>13</v>
      </c>
      <c r="B33" s="154" t="s">
        <v>25</v>
      </c>
      <c r="C33" s="154"/>
      <c r="E33" s="5"/>
    </row>
    <row r="34" spans="1:5" x14ac:dyDescent="0.25">
      <c r="A34" s="135">
        <f>abr!A34-abr!E34</f>
        <v>61741.269999999982</v>
      </c>
      <c r="B34" s="163">
        <f>IF(nov!A34=0,0,(E34+nov!E34+dic!E34+ene!E34+feb!E34+mar!E34+abr!E34)/nov!A34)</f>
        <v>0.88513287671232876</v>
      </c>
      <c r="C34" s="163"/>
      <c r="D34" s="108" t="s">
        <v>20</v>
      </c>
      <c r="E34" s="109">
        <f>SUM(E30:E32)</f>
        <v>44970.669999999984</v>
      </c>
    </row>
    <row r="36" spans="1:5" x14ac:dyDescent="0.25">
      <c r="A36" s="22" t="s">
        <v>63</v>
      </c>
      <c r="B36" s="61">
        <f>abr!$B$38</f>
        <v>6600</v>
      </c>
      <c r="C36" s="77"/>
    </row>
    <row r="37" spans="1:5" x14ac:dyDescent="0.25">
      <c r="A37" s="24" t="s">
        <v>34</v>
      </c>
      <c r="B37" s="16">
        <f>SUMIFS(Registro!$H$3:$H$450,Registro!$C$3:$C$450,"Recibo apoyo alimentos",Registro!$B$3:$B$450,"&lt;=31/7/21")+SUMIFS(Registro!$H$3:$H$450,Registro!$C$3:$C$450,"Recibo apoyo hospedaje",Registro!$B$3:$B$450,"&lt;=31/7/21")+SUMIFS(Registro!$H$3:$H$450,Registro!$C$3:$C$450,"Recibo apoyo traslado",Registro!$B$3:$B$450,"&lt;=31/7/21")-nov!B37-dic!B37-ene!B37-feb!B37-mar!B37-abr!B37</f>
        <v>6500</v>
      </c>
      <c r="C37" s="77"/>
    </row>
    <row r="38" spans="1:5" ht="15.75" thickBot="1" x14ac:dyDescent="0.3">
      <c r="A38" s="25" t="s">
        <v>35</v>
      </c>
      <c r="B38" s="62">
        <f>B36-B37</f>
        <v>100</v>
      </c>
      <c r="C38" s="77"/>
      <c r="D38" s="18" t="s">
        <v>99</v>
      </c>
      <c r="E38" s="19">
        <f>E11+E20+E24+E34</f>
        <v>129535.48999999999</v>
      </c>
    </row>
    <row r="39" spans="1:5" ht="15.75" thickTop="1" x14ac:dyDescent="0.25"/>
    <row r="40" spans="1:5" x14ac:dyDescent="0.25">
      <c r="A40" s="160" t="s">
        <v>27</v>
      </c>
      <c r="B40" s="160"/>
      <c r="C40" s="14">
        <f>(E38+nov!E38+dic!E38+ene!E38+feb!E38+mar!E38+abr!E38)/nov!E5</f>
        <v>0.96794277142857155</v>
      </c>
      <c r="D40" s="28" t="s">
        <v>37</v>
      </c>
      <c r="E40" s="87">
        <f>E5-E38</f>
        <v>11220.029999999999</v>
      </c>
    </row>
    <row r="43" spans="1:5" x14ac:dyDescent="0.25">
      <c r="A43" s="155"/>
      <c r="B43" s="155"/>
      <c r="C43" s="155"/>
      <c r="D43" s="155"/>
      <c r="E43" s="155"/>
    </row>
    <row r="44" spans="1:5" x14ac:dyDescent="0.25">
      <c r="A44" s="155"/>
      <c r="B44" s="155"/>
      <c r="C44" s="155"/>
      <c r="D44" s="155"/>
      <c r="E44" s="155"/>
    </row>
    <row r="45" spans="1:5" x14ac:dyDescent="0.25">
      <c r="A45" s="158"/>
      <c r="B45" s="158"/>
      <c r="C45" s="158"/>
      <c r="D45" s="158"/>
      <c r="E45" s="158"/>
    </row>
    <row r="46" spans="1:5" x14ac:dyDescent="0.25">
      <c r="A46" s="155"/>
      <c r="B46" s="155"/>
      <c r="C46" s="155"/>
      <c r="D46" s="155"/>
      <c r="E46" s="155"/>
    </row>
    <row r="47" spans="1:5" x14ac:dyDescent="0.25">
      <c r="A47" s="155"/>
      <c r="B47" s="155"/>
      <c r="C47" s="155"/>
      <c r="D47" s="155"/>
      <c r="E47" s="155"/>
    </row>
    <row r="48" spans="1:5" x14ac:dyDescent="0.25">
      <c r="A48" s="156"/>
      <c r="B48" s="156"/>
      <c r="C48" s="156"/>
      <c r="D48" s="156"/>
      <c r="E48" s="156"/>
    </row>
    <row r="52" spans="1:5" x14ac:dyDescent="0.25">
      <c r="A52" s="8" t="s">
        <v>11</v>
      </c>
      <c r="D52" s="8" t="s">
        <v>176</v>
      </c>
    </row>
    <row r="53" spans="1:5" s="77" customFormat="1" x14ac:dyDescent="0.25"/>
    <row r="54" spans="1:5" s="77" customFormat="1" hidden="1" x14ac:dyDescent="0.25">
      <c r="A54" s="78">
        <f>abr!$A$56</f>
        <v>0.22602739726027396</v>
      </c>
      <c r="B54" s="79">
        <f>IF($B$3="","",abr!$B$54)</f>
        <v>1</v>
      </c>
      <c r="C54" s="79">
        <f>IF($B$3="","",abr!$C$54)</f>
        <v>1</v>
      </c>
      <c r="D54" s="79">
        <f>IF($B$3="","",abr!$D$54)</f>
        <v>1</v>
      </c>
      <c r="E54" s="79">
        <f>IF($B$3="","",abr!$E$54)</f>
        <v>1</v>
      </c>
    </row>
    <row r="55" spans="1:5" s="77" customFormat="1" hidden="1" x14ac:dyDescent="0.25">
      <c r="A55" s="80">
        <f>IF($B$37=0,0%,$A$54-($B$36-$B$37)/ABS(nov!$B$36))</f>
        <v>0.2226027397260274</v>
      </c>
    </row>
    <row r="56" spans="1:5" s="77" customFormat="1" hidden="1" x14ac:dyDescent="0.25">
      <c r="A56" s="81">
        <f>$A$54-$A$55</f>
        <v>3.4246575342465613E-3</v>
      </c>
    </row>
    <row r="57" spans="1:5" s="77" customFormat="1" x14ac:dyDescent="0.25"/>
  </sheetData>
  <sheetProtection algorithmName="SHA-512" hashValue="PfdVJQwFcG9T6Oss0Uat70wV8KvP6lAGaR5tR3d0/6JDmturCprEMJq82NRJKDl6IeNcXyorg698ZWzJQY4R7w==" saltValue="k1H+l1JdMzMXjoNg4MMlRA==" spinCount="100000" sheet="1" objects="1" scenarios="1"/>
  <mergeCells count="18">
    <mergeCell ref="A43:E43"/>
    <mergeCell ref="A1:E1"/>
    <mergeCell ref="B5:C5"/>
    <mergeCell ref="B10:C10"/>
    <mergeCell ref="B11:C11"/>
    <mergeCell ref="B19:C19"/>
    <mergeCell ref="B20:C20"/>
    <mergeCell ref="B25:C25"/>
    <mergeCell ref="B26:C26"/>
    <mergeCell ref="B33:C33"/>
    <mergeCell ref="B34:C34"/>
    <mergeCell ref="A40:B40"/>
    <mergeCell ref="B3:C4"/>
    <mergeCell ref="A44:E44"/>
    <mergeCell ref="A45:E45"/>
    <mergeCell ref="A46:E46"/>
    <mergeCell ref="A47:E47"/>
    <mergeCell ref="A48:E48"/>
  </mergeCells>
  <printOptions horizontalCentered="1"/>
  <pageMargins left="0.11811023622047245" right="0.11811023622047245" top="0.35433070866141736" bottom="0.35433070866141736" header="0.31496062992125984" footer="0.31496062992125984"/>
  <pageSetup paperSize="9" orientation="portrait" horizontalDpi="300" verticalDpi="300"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R52"/>
  <sheetViews>
    <sheetView showGridLines="0" zoomScale="80" zoomScaleNormal="100" workbookViewId="0">
      <selection activeCell="C52" sqref="C52"/>
    </sheetView>
  </sheetViews>
  <sheetFormatPr baseColWidth="10" defaultRowHeight="15" x14ac:dyDescent="0.25"/>
  <cols>
    <col min="1" max="1" width="13.5703125" customWidth="1"/>
    <col min="5" max="5" width="31.5703125" bestFit="1" customWidth="1"/>
    <col min="6" max="6" width="12" bestFit="1" customWidth="1"/>
    <col min="17" max="18" width="12" bestFit="1" customWidth="1"/>
  </cols>
  <sheetData>
    <row r="1" spans="1:18" ht="28.5" x14ac:dyDescent="0.45">
      <c r="A1" s="171" t="str">
        <f>nov!B3</f>
        <v>Arkemetría Social A.C.</v>
      </c>
      <c r="B1" s="171"/>
      <c r="C1" s="171"/>
      <c r="D1" s="171"/>
      <c r="E1" s="171"/>
      <c r="F1" s="171"/>
      <c r="G1" s="171"/>
      <c r="H1" s="171"/>
      <c r="I1" s="171"/>
      <c r="J1" s="171"/>
      <c r="K1" s="171"/>
      <c r="L1" s="171"/>
      <c r="M1" s="171"/>
      <c r="N1" s="171"/>
      <c r="O1" s="171"/>
      <c r="P1" s="171"/>
      <c r="Q1" s="171"/>
    </row>
    <row r="2" spans="1:18" ht="5.0999999999999996" customHeight="1" x14ac:dyDescent="0.25"/>
    <row r="3" spans="1:18" ht="44.25" x14ac:dyDescent="0.55000000000000004">
      <c r="A3" s="172">
        <f ca="1">TODAY()</f>
        <v>44434</v>
      </c>
      <c r="B3" s="172"/>
      <c r="C3" s="172"/>
      <c r="D3" s="172"/>
      <c r="E3" s="172"/>
      <c r="F3" s="172"/>
      <c r="G3" s="172"/>
      <c r="H3" s="172"/>
      <c r="I3" s="172"/>
      <c r="J3" s="172"/>
      <c r="K3" s="172"/>
      <c r="L3" s="172"/>
      <c r="M3" s="172"/>
      <c r="N3" s="172"/>
      <c r="O3" s="172"/>
      <c r="P3" s="172"/>
      <c r="Q3" s="172"/>
      <c r="R3" s="104"/>
    </row>
    <row r="21" ht="5.0999999999999996" customHeight="1" x14ac:dyDescent="0.25"/>
    <row r="22" ht="5.0999999999999996" customHeight="1" x14ac:dyDescent="0.25"/>
    <row r="47" spans="1:3" x14ac:dyDescent="0.25">
      <c r="A47" s="57" t="s">
        <v>56</v>
      </c>
      <c r="B47" s="58">
        <f>may!B11</f>
        <v>1</v>
      </c>
      <c r="C47" s="103">
        <f t="shared" ref="C47:C52" si="0">100%-B47</f>
        <v>0</v>
      </c>
    </row>
    <row r="48" spans="1:3" x14ac:dyDescent="0.25">
      <c r="A48" s="57" t="s">
        <v>97</v>
      </c>
      <c r="B48" s="58">
        <f>may!B20</f>
        <v>1.0673877380952381</v>
      </c>
      <c r="C48" s="103">
        <f t="shared" si="0"/>
        <v>-6.7387738095238126E-2</v>
      </c>
    </row>
    <row r="49" spans="1:14" x14ac:dyDescent="0.25">
      <c r="A49" s="57" t="s">
        <v>4</v>
      </c>
      <c r="B49" s="58">
        <f>may!B26</f>
        <v>0.9926666666666667</v>
      </c>
      <c r="C49" s="103">
        <f t="shared" si="0"/>
        <v>7.3333333333333028E-3</v>
      </c>
      <c r="H49" s="57"/>
      <c r="I49" s="57"/>
      <c r="J49" s="57"/>
      <c r="K49" s="57"/>
      <c r="L49" s="57"/>
      <c r="M49" s="57"/>
      <c r="N49" s="57"/>
    </row>
    <row r="50" spans="1:14" x14ac:dyDescent="0.25">
      <c r="A50" s="57" t="s">
        <v>57</v>
      </c>
      <c r="B50" s="58">
        <f>may!B34</f>
        <v>0.88513287671232876</v>
      </c>
      <c r="C50" s="103">
        <f t="shared" si="0"/>
        <v>0.11486712328767124</v>
      </c>
      <c r="H50" s="59"/>
      <c r="I50" s="60"/>
      <c r="J50" s="60"/>
      <c r="K50" s="60"/>
      <c r="L50" s="60"/>
      <c r="M50" s="60"/>
      <c r="N50" s="60"/>
    </row>
    <row r="51" spans="1:14" x14ac:dyDescent="0.25">
      <c r="A51" s="57" t="s">
        <v>58</v>
      </c>
      <c r="B51" s="58">
        <f>nov!A55+dic!A55+ene!A55+feb!A55+mar!A55+abr!A55+may!A55</f>
        <v>0.23287671232876708</v>
      </c>
      <c r="C51" s="103">
        <f t="shared" si="0"/>
        <v>0.76712328767123295</v>
      </c>
    </row>
    <row r="52" spans="1:14" ht="25.5" x14ac:dyDescent="0.25">
      <c r="A52" s="57" t="s">
        <v>98</v>
      </c>
      <c r="B52" s="58">
        <f>may!C40</f>
        <v>0.96794277142857155</v>
      </c>
      <c r="C52" s="103">
        <f t="shared" si="0"/>
        <v>3.2057228571428453E-2</v>
      </c>
    </row>
  </sheetData>
  <sheetProtection algorithmName="SHA-512" hashValue="EXAQWmYL4I29n110FJ/WbsSx6M/hU/wKgEIofpy8EbImgcEoWImGBOdYtlIiLOt30oiG1H6c1yZx9Ly4WSQuEg==" saltValue="tFvqdBDEeBbK/4vkKpH7tg==" spinCount="100000" sheet="1" objects="1" scenarios="1"/>
  <mergeCells count="2">
    <mergeCell ref="A1:Q1"/>
    <mergeCell ref="A3:Q3"/>
  </mergeCells>
  <pageMargins left="0.31496062992125984" right="0.31496062992125984" top="0.35433070866141736" bottom="0.35433070866141736"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Registro</vt:lpstr>
      <vt:lpstr>nov</vt:lpstr>
      <vt:lpstr>dic</vt:lpstr>
      <vt:lpstr>ene</vt:lpstr>
      <vt:lpstr>feb</vt:lpstr>
      <vt:lpstr>mar</vt:lpstr>
      <vt:lpstr>abr</vt:lpstr>
      <vt:lpstr>may</vt:lpstr>
      <vt:lpstr>Gráfico</vt:lpstr>
      <vt:lpstr>BD</vt:lpstr>
      <vt:lpstr>Registro!Títulos_a_imprimir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Martínez</dc:creator>
  <cp:lastModifiedBy>ARKEMETRIA SOCIAL</cp:lastModifiedBy>
  <cp:lastPrinted>2019-01-28T22:41:34Z</cp:lastPrinted>
  <dcterms:created xsi:type="dcterms:W3CDTF">2017-12-31T04:22:28Z</dcterms:created>
  <dcterms:modified xsi:type="dcterms:W3CDTF">2021-08-27T01:06:16Z</dcterms:modified>
</cp:coreProperties>
</file>